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nald\Documents\Administratie\Stichting Zelfacceptatie\06 Financiële administratie\05 Financial Statements\"/>
    </mc:Choice>
  </mc:AlternateContent>
  <bookViews>
    <workbookView xWindow="0" yWindow="75" windowWidth="15195" windowHeight="7935"/>
  </bookViews>
  <sheets>
    <sheet name="ANBI" sheetId="2" r:id="rId1"/>
    <sheet name="Stichting Zelfacceptatie" sheetId="1" r:id="rId2"/>
  </sheets>
  <definedNames>
    <definedName name="_xlnm.Print_Area" localSheetId="1">'Stichting Zelfacceptatie'!$A$1:$V$188</definedName>
    <definedName name="_xlnm.Print_Titles" localSheetId="1">'Stichting Zelfacceptatie'!$1:$2</definedName>
  </definedNames>
  <calcPr calcId="152511"/>
</workbook>
</file>

<file path=xl/calcChain.xml><?xml version="1.0" encoding="utf-8"?>
<calcChain xmlns="http://schemas.openxmlformats.org/spreadsheetml/2006/main">
  <c r="F6" i="2" l="1"/>
  <c r="F7" i="2"/>
  <c r="F8" i="2"/>
  <c r="E21" i="2"/>
  <c r="F21" i="2"/>
  <c r="F20" i="2"/>
  <c r="E20" i="2"/>
  <c r="B20" i="2"/>
  <c r="A20" i="2"/>
  <c r="A14" i="2"/>
  <c r="B14" i="2"/>
  <c r="E5" i="2"/>
  <c r="F5" i="2"/>
  <c r="E14" i="2"/>
  <c r="F14" i="2"/>
  <c r="F4" i="2"/>
  <c r="E4" i="2"/>
  <c r="A11" i="2"/>
  <c r="A12" i="2"/>
  <c r="B6" i="2"/>
  <c r="B7" i="2"/>
  <c r="B8" i="2"/>
  <c r="B9" i="2"/>
  <c r="B10" i="2"/>
  <c r="B11" i="2"/>
  <c r="B12" i="2"/>
  <c r="B4" i="2"/>
  <c r="A6" i="2"/>
  <c r="A7" i="2"/>
  <c r="A8" i="2"/>
  <c r="A9" i="2"/>
  <c r="A10" i="2"/>
  <c r="A4" i="2"/>
  <c r="N156" i="1" l="1"/>
  <c r="M156" i="1"/>
  <c r="I154" i="1" l="1"/>
  <c r="J154" i="1"/>
  <c r="N155" i="1"/>
  <c r="M155" i="1"/>
  <c r="U153" i="1" l="1"/>
  <c r="I158" i="1"/>
  <c r="J158" i="1"/>
  <c r="I159" i="1"/>
  <c r="J159" i="1"/>
  <c r="J157" i="1"/>
  <c r="I157" i="1"/>
  <c r="J156" i="1"/>
  <c r="I156" i="1"/>
  <c r="J155" i="1"/>
  <c r="I155" i="1"/>
  <c r="N154" i="1"/>
  <c r="M154" i="1"/>
  <c r="N152" i="1"/>
  <c r="J152" i="1"/>
  <c r="I152" i="1"/>
  <c r="C4" i="1"/>
  <c r="C8" i="1" s="1"/>
  <c r="U6" i="1"/>
  <c r="J8" i="1"/>
  <c r="N6" i="1" s="1"/>
  <c r="J24" i="1"/>
  <c r="U13" i="1" s="1"/>
  <c r="U35" i="1" s="1"/>
  <c r="U53" i="1" s="1"/>
  <c r="U74" i="1" s="1"/>
  <c r="U98" i="1" s="1"/>
  <c r="U115" i="1" s="1"/>
  <c r="N135" i="1" s="1"/>
  <c r="N29" i="1"/>
  <c r="J27" i="1" s="1"/>
  <c r="J29" i="1" s="1"/>
  <c r="J30" i="1" s="1"/>
  <c r="G34" i="1"/>
  <c r="N46" i="1"/>
  <c r="U174" i="1" s="1"/>
  <c r="T174" i="1" s="1"/>
  <c r="J48" i="1"/>
  <c r="G54" i="1"/>
  <c r="J66" i="1"/>
  <c r="J68" i="1" s="1"/>
  <c r="N68" i="1"/>
  <c r="M91" i="1"/>
  <c r="M108" i="1" s="1"/>
  <c r="N91" i="1"/>
  <c r="N93" i="1" s="1"/>
  <c r="J94" i="1" s="1"/>
  <c r="J93" i="1"/>
  <c r="N98" i="1"/>
  <c r="J108" i="1" s="1"/>
  <c r="U180" i="1" s="1"/>
  <c r="T180" i="1" s="1"/>
  <c r="I129" i="1"/>
  <c r="J129" i="1"/>
  <c r="M129" i="1" s="1"/>
  <c r="N131" i="1"/>
  <c r="I135" i="1"/>
  <c r="J135" i="1"/>
  <c r="M136" i="1"/>
  <c r="N136" i="1"/>
  <c r="U136" i="1"/>
  <c r="I137" i="1"/>
  <c r="J137" i="1"/>
  <c r="M137" i="1"/>
  <c r="N137" i="1"/>
  <c r="I138" i="1"/>
  <c r="J138" i="1"/>
  <c r="M138" i="1"/>
  <c r="N138" i="1"/>
  <c r="I139" i="1"/>
  <c r="J139" i="1"/>
  <c r="M139" i="1"/>
  <c r="N139" i="1"/>
  <c r="I140" i="1"/>
  <c r="J140" i="1"/>
  <c r="M140" i="1"/>
  <c r="N140" i="1"/>
  <c r="U182" i="1"/>
  <c r="T182" i="1" s="1"/>
  <c r="J69" i="1" l="1"/>
  <c r="G6" i="1"/>
  <c r="C12" i="1" s="1"/>
  <c r="N8" i="1"/>
  <c r="U5" i="1"/>
  <c r="U170" i="1"/>
  <c r="T170" i="1" s="1"/>
  <c r="N110" i="1"/>
  <c r="N164" i="1"/>
  <c r="J162" i="1"/>
  <c r="U186" i="1" s="1"/>
  <c r="C29" i="1"/>
  <c r="G27" i="1"/>
  <c r="N147" i="1"/>
  <c r="F16" i="2"/>
  <c r="J145" i="1"/>
  <c r="U178" i="1"/>
  <c r="T178" i="1" s="1"/>
  <c r="U172" i="1"/>
  <c r="T172" i="1" s="1"/>
  <c r="Q5" i="1"/>
  <c r="Q8" i="1" s="1"/>
  <c r="J131" i="1"/>
  <c r="J132" i="1" s="1"/>
  <c r="U176" i="1"/>
  <c r="T176" i="1" s="1"/>
  <c r="J110" i="1"/>
  <c r="N48" i="1"/>
  <c r="J49" i="1" s="1"/>
  <c r="G8" i="1"/>
  <c r="U171" i="1" l="1"/>
  <c r="U173" i="1" s="1"/>
  <c r="U175" i="1" s="1"/>
  <c r="U177" i="1" s="1"/>
  <c r="U179" i="1" s="1"/>
  <c r="U181" i="1" s="1"/>
  <c r="U183" i="1" s="1"/>
  <c r="J164" i="1"/>
  <c r="J165" i="1" s="1"/>
  <c r="J111" i="1"/>
  <c r="U12" i="1"/>
  <c r="U8" i="1"/>
  <c r="Q9" i="1" s="1"/>
  <c r="M162" i="1"/>
  <c r="I162" i="1"/>
  <c r="M145" i="1"/>
  <c r="J147" i="1"/>
  <c r="J148" i="1" s="1"/>
  <c r="U184" i="1"/>
  <c r="T184" i="1" s="1"/>
  <c r="B16" i="2"/>
  <c r="B17" i="2" s="1"/>
  <c r="I145" i="1"/>
  <c r="G29" i="1"/>
  <c r="C30" i="1" s="1"/>
  <c r="C33" i="1"/>
  <c r="Q12" i="1"/>
  <c r="Q29" i="1" s="1"/>
  <c r="T186" i="1" l="1"/>
  <c r="U34" i="1"/>
  <c r="U29" i="1"/>
  <c r="Q30" i="1"/>
  <c r="U185" i="1"/>
  <c r="U187" i="1" s="1"/>
  <c r="C48" i="1"/>
  <c r="G46" i="1"/>
  <c r="U52" i="1" l="1"/>
  <c r="U48" i="1"/>
  <c r="C52" i="1"/>
  <c r="Q34" i="1"/>
  <c r="Q48" i="1" s="1"/>
  <c r="Q49" i="1" s="1"/>
  <c r="G48" i="1"/>
  <c r="C49" i="1" s="1"/>
  <c r="U72" i="1" l="1"/>
  <c r="U68" i="1"/>
  <c r="C68" i="1"/>
  <c r="G66" i="1"/>
  <c r="U97" i="1" l="1"/>
  <c r="U93" i="1"/>
  <c r="C72" i="1"/>
  <c r="Q52" i="1"/>
  <c r="Q68" i="1" s="1"/>
  <c r="Q69" i="1" s="1"/>
  <c r="G68" i="1"/>
  <c r="C69" i="1" s="1"/>
  <c r="U110" i="1" l="1"/>
  <c r="U114" i="1"/>
  <c r="C93" i="1"/>
  <c r="G91" i="1"/>
  <c r="U135" i="1" l="1"/>
  <c r="U152" i="1" s="1"/>
  <c r="U131" i="1"/>
  <c r="Q72" i="1"/>
  <c r="Q93" i="1" s="1"/>
  <c r="Q94" i="1" s="1"/>
  <c r="G93" i="1"/>
  <c r="C94" i="1" s="1"/>
  <c r="C97" i="1"/>
  <c r="U164" i="1" l="1"/>
  <c r="F24" i="2"/>
  <c r="U147" i="1"/>
  <c r="C110" i="1"/>
  <c r="G108" i="1"/>
  <c r="Q97" i="1" l="1"/>
  <c r="Q110" i="1" s="1"/>
  <c r="Q111" i="1" s="1"/>
  <c r="G110" i="1"/>
  <c r="C111" i="1" s="1"/>
  <c r="C114" i="1"/>
  <c r="C131" i="1" l="1"/>
  <c r="G129" i="1"/>
  <c r="Q114" i="1" l="1"/>
  <c r="Q131" i="1" s="1"/>
  <c r="Q132" i="1" s="1"/>
  <c r="C135" i="1"/>
  <c r="G131" i="1"/>
  <c r="C132" i="1"/>
  <c r="C147" i="1" l="1"/>
  <c r="G145" i="1"/>
  <c r="C152" i="1" s="1"/>
  <c r="C164" i="1" l="1"/>
  <c r="G162" i="1"/>
  <c r="G147" i="1"/>
  <c r="C148" i="1" s="1"/>
  <c r="Q135" i="1"/>
  <c r="G164" i="1" l="1"/>
  <c r="C165" i="1" s="1"/>
  <c r="Q152" i="1"/>
  <c r="Q164" i="1" s="1"/>
  <c r="Q165" i="1" s="1"/>
  <c r="B24" i="2"/>
  <c r="B25" i="2" s="1"/>
  <c r="Q147" i="1"/>
  <c r="Q148" i="1" s="1"/>
</calcChain>
</file>

<file path=xl/sharedStrings.xml><?xml version="1.0" encoding="utf-8"?>
<sst xmlns="http://schemas.openxmlformats.org/spreadsheetml/2006/main" count="353" uniqueCount="185">
  <si>
    <t>Giro</t>
  </si>
  <si>
    <t>Kapitaal</t>
  </si>
  <si>
    <t>Winst- &amp; Verliesrekening 2006</t>
  </si>
  <si>
    <t>Balans per 31-12-2006</t>
  </si>
  <si>
    <t>Girorekening 2006</t>
  </si>
  <si>
    <t>16-11-2006 balans</t>
  </si>
  <si>
    <t>31-12-2006 naar balans</t>
  </si>
  <si>
    <t>01-01-2007 balans</t>
  </si>
  <si>
    <t>Honorarium Van P Van A oprichting stichting</t>
  </si>
  <si>
    <t>Bijdrage Kamer van Koophandel 2007</t>
  </si>
  <si>
    <t>Your Hosting 2007</t>
  </si>
  <si>
    <t>Multicopy DTP Logo</t>
  </si>
  <si>
    <t>Your Hosting</t>
  </si>
  <si>
    <t>Schenking RB/ZB</t>
  </si>
  <si>
    <t>Schenking GB-L</t>
  </si>
  <si>
    <t>Schenking WvV-O</t>
  </si>
  <si>
    <t>Bijdrage giropas</t>
  </si>
  <si>
    <t>STICHTING ZELFACCEPTATIE</t>
  </si>
  <si>
    <t>PIN transactie Postkantoor (12 enveloppen)</t>
  </si>
  <si>
    <t>Schenking PB</t>
  </si>
  <si>
    <t>Drukkerij Van Eden BV</t>
  </si>
  <si>
    <t>Schenking BB/ES</t>
  </si>
  <si>
    <t>Afrekening betalingsverkeer (abonnement 1e halfjaar)</t>
  </si>
  <si>
    <t>Schuld Van P Van A</t>
  </si>
  <si>
    <t>Controle kapitaal:</t>
  </si>
  <si>
    <t>Saldo 31-12-2006</t>
  </si>
  <si>
    <t>Voordelig saldo (naar balans)</t>
  </si>
  <si>
    <t>Nadelig saldo (naar balans)</t>
  </si>
  <si>
    <t>Saldo 16-11-2006</t>
  </si>
  <si>
    <t>Afrekening betalingsverkeer (abonnement Q3 2007)</t>
  </si>
  <si>
    <t>Office Centre (cartridges)</t>
  </si>
  <si>
    <t>Schenking WvV-O / B-L</t>
  </si>
  <si>
    <t>31-12-2007 naar balans</t>
  </si>
  <si>
    <t>Saldo 31-12-2007</t>
  </si>
  <si>
    <t>Balans per 31-12-2007</t>
  </si>
  <si>
    <t>Girorekening 2007 (t/m 31-12-2007)</t>
  </si>
  <si>
    <t>Nog te betalen kosten ANP</t>
  </si>
  <si>
    <t>Kosten persbericht ANP 2007 09 05</t>
  </si>
  <si>
    <t>Winst- &amp; Verliesrekening 2007</t>
  </si>
  <si>
    <t>01-01-2008 balans</t>
  </si>
  <si>
    <t>Winst- &amp; Verliesrekening 2008</t>
  </si>
  <si>
    <t>Afrekening betalingsverkeer (abonnement Q3 2008)</t>
  </si>
  <si>
    <t>Afrekening betalingsverkeer (abonnement Q2 2008)</t>
  </si>
  <si>
    <t>Schenking RCvAS</t>
  </si>
  <si>
    <t>Afrekening betalingsverkeer (abonnement Q1 2008)</t>
  </si>
  <si>
    <t>PIN transactie Postkantoor (85 postzegels persbericht)</t>
  </si>
  <si>
    <t>Afrekening betalingsverkeer (abonnement Q4 2007)</t>
  </si>
  <si>
    <t>Bijdrage Kamer van Koophandel 2008</t>
  </si>
  <si>
    <t>Bijdrage giropas 2008 (2x)</t>
  </si>
  <si>
    <t>Your Hosting 2008</t>
  </si>
  <si>
    <t>Office Centre (cartridge + 5 verzendkokers)</t>
  </si>
  <si>
    <t>Afrekening betalingsverkeer (abonnement Q4 2008)</t>
  </si>
  <si>
    <t>Nog te betalen afrekening betalingsverkeer Q4 2008</t>
  </si>
  <si>
    <t>Girorekening 2008 (t/m 31-12-2008)</t>
  </si>
  <si>
    <t>Balans per 31-12-2008</t>
  </si>
  <si>
    <t>31-12-2008 naar balans</t>
  </si>
  <si>
    <t>Saldo 31-12-2008</t>
  </si>
  <si>
    <t>Factuur PJW Koch Strokenstrip</t>
  </si>
  <si>
    <t>Factuur Van Eden Drukkerij (A3 posters)</t>
  </si>
  <si>
    <t>Nog te betalen factuur Van Eden Drukkerij (A3 posters)</t>
  </si>
  <si>
    <t>Your Hosting 2009</t>
  </si>
  <si>
    <t>Bijdrage giropas 2009 (2x)</t>
  </si>
  <si>
    <t>01-01-2009 balans</t>
  </si>
  <si>
    <t>Winst- &amp; Verliesrekening 2009</t>
  </si>
  <si>
    <t>Afrekening betalingsverkeer (abonnement Q2 2009)</t>
  </si>
  <si>
    <t>Afrekening betalingsverkeer (abonnement Q1 2009)</t>
  </si>
  <si>
    <t>Bijdrage Kamer van Koophandel 2009</t>
  </si>
  <si>
    <t>PIN transactie Postkantoor (30 postzegels kokers strip)</t>
  </si>
  <si>
    <t>Schenking AD Bakker</t>
  </si>
  <si>
    <t>Kosten aangetekende brief Duncan Stutterheim</t>
  </si>
  <si>
    <t>Subsidie gem. Ede sector EWZ</t>
  </si>
  <si>
    <t>Afrekening betalingsverkeer (abonnement Q3 2009)</t>
  </si>
  <si>
    <t>Afrekening betalingsverkeer (abonnement Q4 2009)</t>
  </si>
  <si>
    <t>Office Centre (cartridges + verzendkokers)</t>
  </si>
  <si>
    <t>Uitgeverij Aspekt</t>
  </si>
  <si>
    <t>31-12-2009 naar balans</t>
  </si>
  <si>
    <t>Saldo 31-12-2009</t>
  </si>
  <si>
    <t>Girorekening 2009 (t/m 31-12-2009)</t>
  </si>
  <si>
    <t>Balans per 31-12-2009</t>
  </si>
  <si>
    <t>Nog te betalen Uitgeverij Aspekt</t>
  </si>
  <si>
    <t>Nog te betalen Office Centre (cartridges + verzendkokers)</t>
  </si>
  <si>
    <t>Winst- &amp; Verliesrekening 2010</t>
  </si>
  <si>
    <t>01-01-2010 balans</t>
  </si>
  <si>
    <t>Your Hosting 2010</t>
  </si>
  <si>
    <t>Foto Bert Andree</t>
  </si>
  <si>
    <t>DMRP Reclameteam (folder)</t>
  </si>
  <si>
    <t>Afrekening betalingsverkeer (abonnement Q1 2010)</t>
  </si>
  <si>
    <t>Drukkerij Van Eden (folder)</t>
  </si>
  <si>
    <t>Drukkerij Van Eden (briefpapier, enveloppen, visitekaartjes)</t>
  </si>
  <si>
    <t>Odie Customs Webdesign (nieuwe website)</t>
  </si>
  <si>
    <t>Bijdrage Kamer van Koophandel 2010</t>
  </si>
  <si>
    <t>DA Bakrude (boek)</t>
  </si>
  <si>
    <t>JE Bakrude (boek)</t>
  </si>
  <si>
    <t>TPG Post (portikosten boek + folder)</t>
  </si>
  <si>
    <t>Office Centre (cartridges + enveloppen)</t>
  </si>
  <si>
    <t>Office Centre (enveloppen)</t>
  </si>
  <si>
    <t>31-12-2010 naar balans</t>
  </si>
  <si>
    <t>Saldo 31-12-2010</t>
  </si>
  <si>
    <t>Girorekening 2010 (t/m 31-12-2010)</t>
  </si>
  <si>
    <t>Balans per 31-12-2010</t>
  </si>
  <si>
    <t>Uitgeverij Aspekt (factuur 1188 deel II)</t>
  </si>
  <si>
    <t>Uitgeverij Aspekt (factuur 1188 deel I)</t>
  </si>
  <si>
    <t>Afrekening betalingsverkeer (abonnement Q2 2010)</t>
  </si>
  <si>
    <t>Drukkerij Van Eden (briefpapier, enveloppen)</t>
  </si>
  <si>
    <t>Boek PB/GBL</t>
  </si>
  <si>
    <t>Boek PB/GBL (fam vd Velde)</t>
  </si>
  <si>
    <t>Ede Boek en Buro</t>
  </si>
  <si>
    <t>Boek (2x) Smaling</t>
  </si>
  <si>
    <t>Boek PB/GBL (n.p.b.)</t>
  </si>
  <si>
    <t>Afrekening betalingsverkeer (abonnement Q3 2010)</t>
  </si>
  <si>
    <t>Afrekening betalingsverkeer (abonnement Q4 2010)</t>
  </si>
  <si>
    <t>Your Hosting 2011</t>
  </si>
  <si>
    <t>01-01-2011 balans</t>
  </si>
  <si>
    <t>Winst- &amp; Verliesrekening 2011</t>
  </si>
  <si>
    <t>Vrijval afrekening betalingsverkeer (abonnement Q4 2009)</t>
  </si>
  <si>
    <t>Bijdrage Kamer van Koophandel 2011</t>
  </si>
  <si>
    <t>Vrijval afrekening betalingsverkeer (abonnement Q4 2010)</t>
  </si>
  <si>
    <t>Balans per 31-12-2011</t>
  </si>
  <si>
    <t>31-12-2011 naar balans</t>
  </si>
  <si>
    <t>Saldo 31-12-2011</t>
  </si>
  <si>
    <t>Afrekening betalingsverkeer (abonnement Q1 2011)</t>
  </si>
  <si>
    <t>Afrekening betalingsverkeer (abonnement Q2 2011)</t>
  </si>
  <si>
    <t>Storting boekhandel PaardTroye</t>
  </si>
  <si>
    <t>Afrekening betalingsverkeer (abonnement Q3 2011)</t>
  </si>
  <si>
    <t>Afrekening betalingsverkeer (abonnement Q4 2011)</t>
  </si>
  <si>
    <t>Girorekening 2011 (t/m 31-12-2011)</t>
  </si>
  <si>
    <t>Winst- &amp; Verliesrekening 2012</t>
  </si>
  <si>
    <t>01-01-2012 balans</t>
  </si>
  <si>
    <t>Your Hosting 2012</t>
  </si>
  <si>
    <t>Afrekening betalingsverkeer (abonnement Q1 2012)</t>
  </si>
  <si>
    <t>Bijdrage Kamer van Koophandel 2012</t>
  </si>
  <si>
    <t>Contante donatie Laetitia</t>
  </si>
  <si>
    <t>Aanschaf 10 flessen wijn L'Amour de Soi</t>
  </si>
  <si>
    <t>Slijterij Wijnhandel Bayolle (60st Rouge zonder etiket)</t>
  </si>
  <si>
    <t>Drukkerij Van Eden (wijnetiketten)</t>
  </si>
  <si>
    <t>Uitgeverij Aspekt (150 boeken Gevangen in jezelf)</t>
  </si>
  <si>
    <t>Jan Voorthuis (Ontwerp wijnetiket Grand Vin 5 zonder logo)</t>
  </si>
  <si>
    <t>Vrijval afrekening betalingsverkeer (abonnement Q4 2011)</t>
  </si>
  <si>
    <t>31-12-2012 naar balans</t>
  </si>
  <si>
    <t>Saldo 31-12-2012</t>
  </si>
  <si>
    <t>Girorekening 2012 (t/m 31-12-2012)</t>
  </si>
  <si>
    <t>Balans per 31-12-2012</t>
  </si>
  <si>
    <t>Odie Customs</t>
  </si>
  <si>
    <t>Postzegels</t>
  </si>
  <si>
    <t>Drukkerij van Eden</t>
  </si>
  <si>
    <t>Afrekening betalingsverkeer (abonnement Q3 2012)</t>
  </si>
  <si>
    <t>Schenking RB</t>
  </si>
  <si>
    <t>Afrekening betalingsverkeer (abonnement Q2 2012)</t>
  </si>
  <si>
    <t>Afrekening betalingsverkeer (abonnement Q4 2012)</t>
  </si>
  <si>
    <t>01-01-2013 balans</t>
  </si>
  <si>
    <t>Winst- &amp; Verliesrekening 2013</t>
  </si>
  <si>
    <t>Afrekening betalingsverkeer (abonnement Q1 2013)</t>
  </si>
  <si>
    <t>Schenking RD</t>
  </si>
  <si>
    <t>Schenking AK/LV</t>
  </si>
  <si>
    <t>Schenking NC/JC</t>
  </si>
  <si>
    <t>Your Hosting (credit)</t>
  </si>
  <si>
    <t>Bijdrage Kamer van Koophandel 2013</t>
  </si>
  <si>
    <t>Vrijval reservering ANP</t>
  </si>
  <si>
    <t>Afrekening betalingsverkeer (abonnement Q2 2013)</t>
  </si>
  <si>
    <t>31-12-2013 naar balans</t>
  </si>
  <si>
    <t>Saldo 31-12-2013</t>
  </si>
  <si>
    <t>Balans per 31-12-2013</t>
  </si>
  <si>
    <t>Afrekening betalingsverkeer (abonnement Q3 2013)</t>
  </si>
  <si>
    <t>Afrekening betalingsverkeer (abonnement Q4 2013)</t>
  </si>
  <si>
    <t>Schenking ZB</t>
  </si>
  <si>
    <t>Your Hosting 2013</t>
  </si>
  <si>
    <t>Bankrekening 2013 (t/m 31-12-2013)</t>
  </si>
  <si>
    <t>Bank</t>
  </si>
  <si>
    <t>Winst- &amp; Verliesrekening 2014</t>
  </si>
  <si>
    <t>01-01-2014 balans</t>
  </si>
  <si>
    <t>Afrekening betalingsverkeer (abonnement Q3 2014)</t>
  </si>
  <si>
    <t>Afrekening betalingsverkeer (abonnement Q2 2014)</t>
  </si>
  <si>
    <t>Afrekening betalingsverkeer (abonnement Q1 2014)</t>
  </si>
  <si>
    <t>Bijdrage Kamer van Koophandel 2014</t>
  </si>
  <si>
    <t>Afrekening betalingsverkeer (abonnement Q4 2014)</t>
  </si>
  <si>
    <t>Your Hosting 2014</t>
  </si>
  <si>
    <t>Albert Heijn (Porti en enveloppen)</t>
  </si>
  <si>
    <t>Bruna (Porti en enveloppen)</t>
  </si>
  <si>
    <t>Bankrekening 2013 (t/m 31-12-2014)</t>
  </si>
  <si>
    <t>Balans per 31-12-2014</t>
  </si>
  <si>
    <t>31-12-2014 naar balans</t>
  </si>
  <si>
    <t>Saldo 31-12-2014</t>
  </si>
  <si>
    <t>Winst- &amp; Verliesrekening 2014 (€)</t>
  </si>
  <si>
    <t>Balans per 31-12-2014 (€)</t>
  </si>
  <si>
    <t>Schenking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</si>
</sst>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20"/>
      <name val="Arial"/>
      <family val="2"/>
    </font>
    <font>
      <sz val="8"/>
      <color indexed="22"/>
      <name val="Arial"/>
      <family val="2"/>
    </font>
    <font>
      <sz val="8"/>
      <color indexed="56"/>
      <name val="Arial"/>
      <family val="2"/>
    </font>
    <font>
      <b/>
      <sz val="10"/>
      <color rgb="FFFFFF00"/>
      <name val="Arial"/>
      <family val="2"/>
    </font>
    <font>
      <b/>
      <sz val="10"/>
      <color theme="8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4" fontId="2" fillId="0" borderId="1" xfId="0" applyNumberFormat="1" applyFont="1" applyBorder="1"/>
    <xf numFmtId="4" fontId="2" fillId="0" borderId="2" xfId="0" applyNumberFormat="1" applyFont="1" applyBorder="1"/>
    <xf numFmtId="4" fontId="2" fillId="0" borderId="0" xfId="0" applyNumberFormat="1" applyFont="1" applyBorder="1"/>
    <xf numFmtId="4" fontId="3" fillId="0" borderId="3" xfId="0" applyNumberFormat="1" applyFont="1" applyBorder="1"/>
    <xf numFmtId="0" fontId="2" fillId="0" borderId="2" xfId="0" applyFont="1" applyBorder="1"/>
    <xf numFmtId="4" fontId="3" fillId="0" borderId="0" xfId="0" applyNumberFormat="1" applyFont="1" applyBorder="1"/>
    <xf numFmtId="4" fontId="4" fillId="0" borderId="1" xfId="0" applyNumberFormat="1" applyFont="1" applyBorder="1"/>
    <xf numFmtId="4" fontId="4" fillId="0" borderId="2" xfId="0" applyNumberFormat="1" applyFont="1" applyBorder="1"/>
    <xf numFmtId="0" fontId="2" fillId="0" borderId="0" xfId="0" applyFont="1" applyBorder="1"/>
    <xf numFmtId="4" fontId="4" fillId="0" borderId="0" xfId="0" applyNumberFormat="1" applyFont="1" applyBorder="1"/>
    <xf numFmtId="0" fontId="2" fillId="0" borderId="4" xfId="0" applyFont="1" applyBorder="1"/>
    <xf numFmtId="4" fontId="3" fillId="0" borderId="2" xfId="0" applyNumberFormat="1" applyFont="1" applyBorder="1"/>
    <xf numFmtId="0" fontId="3" fillId="0" borderId="0" xfId="0" applyFont="1" applyBorder="1"/>
    <xf numFmtId="14" fontId="3" fillId="0" borderId="0" xfId="0" applyNumberFormat="1" applyFont="1" applyBorder="1"/>
    <xf numFmtId="0" fontId="1" fillId="0" borderId="4" xfId="0" applyFont="1" applyBorder="1"/>
    <xf numFmtId="4" fontId="6" fillId="0" borderId="0" xfId="0" applyNumberFormat="1" applyFont="1" applyBorder="1"/>
    <xf numFmtId="0" fontId="2" fillId="0" borderId="0" xfId="0" applyFont="1" applyBorder="1" applyAlignment="1">
      <alignment wrapText="1"/>
    </xf>
    <xf numFmtId="0" fontId="2" fillId="0" borderId="5" xfId="0" applyFont="1" applyBorder="1"/>
    <xf numFmtId="2" fontId="4" fillId="0" borderId="0" xfId="0" applyNumberFormat="1" applyFont="1" applyBorder="1"/>
    <xf numFmtId="0" fontId="7" fillId="0" borderId="0" xfId="0" applyFont="1" applyBorder="1"/>
    <xf numFmtId="4" fontId="7" fillId="0" borderId="0" xfId="0" applyNumberFormat="1" applyFont="1" applyBorder="1"/>
    <xf numFmtId="0" fontId="1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" fontId="0" fillId="0" borderId="0" xfId="0" applyNumberFormat="1"/>
    <xf numFmtId="0" fontId="8" fillId="3" borderId="4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10" fillId="0" borderId="0" xfId="0" applyFont="1" applyBorder="1"/>
    <xf numFmtId="4" fontId="10" fillId="0" borderId="0" xfId="0" applyNumberFormat="1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165</xdr:row>
      <xdr:rowOff>83713</xdr:rowOff>
    </xdr:from>
    <xdr:to>
      <xdr:col>9</xdr:col>
      <xdr:colOff>371474</xdr:colOff>
      <xdr:row>187</xdr:row>
      <xdr:rowOff>66675</xdr:rowOff>
    </xdr:to>
    <xdr:pic>
      <xdr:nvPicPr>
        <xdr:cNvPr id="6" name="Afbeelding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24762988"/>
          <a:ext cx="9791699" cy="314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tabSelected="1" workbookViewId="0">
      <selection activeCell="A25" sqref="A25"/>
    </sheetView>
  </sheetViews>
  <sheetFormatPr defaultRowHeight="12.75" x14ac:dyDescent="0.2"/>
  <cols>
    <col min="1" max="1" width="36.7109375" bestFit="1" customWidth="1"/>
    <col min="2" max="2" width="7" style="24" bestFit="1" customWidth="1"/>
    <col min="3" max="4" width="1.7109375" customWidth="1"/>
    <col min="5" max="5" width="36.7109375" bestFit="1" customWidth="1"/>
    <col min="6" max="6" width="7" style="24" bestFit="1" customWidth="1"/>
  </cols>
  <sheetData>
    <row r="1" spans="1:6" x14ac:dyDescent="0.2">
      <c r="A1" s="26" t="s">
        <v>17</v>
      </c>
      <c r="B1" s="27"/>
      <c r="C1" s="27"/>
      <c r="D1" s="27"/>
      <c r="E1" s="27"/>
      <c r="F1" s="28"/>
    </row>
    <row r="3" spans="1:6" x14ac:dyDescent="0.2">
      <c r="A3" s="25" t="s">
        <v>182</v>
      </c>
      <c r="B3" s="25"/>
      <c r="C3" s="25"/>
      <c r="D3" s="25"/>
      <c r="E3" s="25"/>
      <c r="F3" s="25"/>
    </row>
    <row r="4" spans="1:6" x14ac:dyDescent="0.2">
      <c r="A4" s="20" t="str">
        <f>'Stichting Zelfacceptatie'!I152</f>
        <v>Your Hosting 2014</v>
      </c>
      <c r="B4" s="21">
        <f>'Stichting Zelfacceptatie'!J152</f>
        <v>119.5</v>
      </c>
      <c r="C4" s="2"/>
      <c r="D4" s="3"/>
      <c r="E4" s="29" t="str">
        <f>'Stichting Zelfacceptatie'!M152</f>
        <v>Vrijval reservering ANP</v>
      </c>
      <c r="F4" s="30">
        <f>'Stichting Zelfacceptatie'!N152</f>
        <v>0</v>
      </c>
    </row>
    <row r="5" spans="1:6" x14ac:dyDescent="0.2">
      <c r="A5" s="20"/>
      <c r="B5" s="21"/>
      <c r="C5" s="2"/>
      <c r="D5" s="3"/>
      <c r="E5" s="20" t="str">
        <f>'Stichting Zelfacceptatie'!M153</f>
        <v>Afrekening betalingsverkeer (abonnement Q4 2013)</v>
      </c>
      <c r="F5" s="21">
        <f>'Stichting Zelfacceptatie'!N153</f>
        <v>1.19</v>
      </c>
    </row>
    <row r="6" spans="1:6" x14ac:dyDescent="0.2">
      <c r="A6" s="29" t="str">
        <f>'Stichting Zelfacceptatie'!I154</f>
        <v>Bijdrage Kamer van Koophandel 2014</v>
      </c>
      <c r="B6" s="30">
        <f>'Stichting Zelfacceptatie'!J154</f>
        <v>0</v>
      </c>
      <c r="C6" s="2"/>
      <c r="D6" s="3"/>
      <c r="E6" s="20" t="s">
        <v>184</v>
      </c>
      <c r="F6" s="21">
        <f>'Stichting Zelfacceptatie'!N154</f>
        <v>100</v>
      </c>
    </row>
    <row r="7" spans="1:6" x14ac:dyDescent="0.2">
      <c r="A7" s="20" t="str">
        <f>'Stichting Zelfacceptatie'!I155</f>
        <v>Afrekening betalingsverkeer (abonnement Q1 2014)</v>
      </c>
      <c r="B7" s="21">
        <f>'Stichting Zelfacceptatie'!J155</f>
        <v>23.78</v>
      </c>
      <c r="C7" s="2"/>
      <c r="D7" s="3"/>
      <c r="E7" s="20" t="s">
        <v>184</v>
      </c>
      <c r="F7" s="21">
        <f>'Stichting Zelfacceptatie'!N155</f>
        <v>100</v>
      </c>
    </row>
    <row r="8" spans="1:6" x14ac:dyDescent="0.2">
      <c r="A8" s="20" t="str">
        <f>'Stichting Zelfacceptatie'!I156</f>
        <v>Afrekening betalingsverkeer (abonnement Q2 2014)</v>
      </c>
      <c r="B8" s="21">
        <f>'Stichting Zelfacceptatie'!J156</f>
        <v>23.73</v>
      </c>
      <c r="C8" s="2"/>
      <c r="D8" s="3"/>
      <c r="E8" s="20" t="s">
        <v>184</v>
      </c>
      <c r="F8" s="21">
        <f>'Stichting Zelfacceptatie'!N156</f>
        <v>250</v>
      </c>
    </row>
    <row r="9" spans="1:6" x14ac:dyDescent="0.2">
      <c r="A9" s="20" t="str">
        <f>'Stichting Zelfacceptatie'!I157</f>
        <v>Afrekening betalingsverkeer (abonnement Q3 2014)</v>
      </c>
      <c r="B9" s="21">
        <f>'Stichting Zelfacceptatie'!J157</f>
        <v>27.08</v>
      </c>
      <c r="C9" s="2"/>
      <c r="D9" s="3"/>
      <c r="E9" s="20"/>
      <c r="F9" s="21"/>
    </row>
    <row r="10" spans="1:6" x14ac:dyDescent="0.2">
      <c r="A10" s="20" t="str">
        <f>'Stichting Zelfacceptatie'!I158</f>
        <v>Bruna (Porti en enveloppen)</v>
      </c>
      <c r="B10" s="21">
        <f>'Stichting Zelfacceptatie'!J158</f>
        <v>15.78</v>
      </c>
      <c r="C10" s="2"/>
      <c r="D10" s="3"/>
      <c r="E10" s="20"/>
      <c r="F10" s="21"/>
    </row>
    <row r="11" spans="1:6" x14ac:dyDescent="0.2">
      <c r="A11" s="20" t="str">
        <f>'Stichting Zelfacceptatie'!I159</f>
        <v>Albert Heijn (Porti en enveloppen)</v>
      </c>
      <c r="B11" s="21">
        <f>'Stichting Zelfacceptatie'!J159</f>
        <v>7.04</v>
      </c>
      <c r="C11" s="2"/>
      <c r="D11" s="3"/>
      <c r="E11" s="20"/>
      <c r="F11" s="21"/>
    </row>
    <row r="12" spans="1:6" x14ac:dyDescent="0.2">
      <c r="A12" s="20" t="str">
        <f>'Stichting Zelfacceptatie'!I160</f>
        <v>Afrekening betalingsverkeer (abonnement Q4 2014)</v>
      </c>
      <c r="B12" s="21">
        <f>'Stichting Zelfacceptatie'!J160</f>
        <v>28</v>
      </c>
      <c r="C12" s="2"/>
      <c r="D12" s="3"/>
      <c r="E12" s="20"/>
      <c r="F12" s="21"/>
    </row>
    <row r="13" spans="1:6" x14ac:dyDescent="0.2">
      <c r="A13" s="20"/>
      <c r="B13" s="21"/>
      <c r="C13" s="2"/>
      <c r="D13" s="3"/>
      <c r="E13" s="20"/>
      <c r="F13" s="21"/>
    </row>
    <row r="14" spans="1:6" x14ac:dyDescent="0.2">
      <c r="A14" s="20" t="str">
        <f>'Stichting Zelfacceptatie'!I162</f>
        <v>Voordelig saldo (naar balans)</v>
      </c>
      <c r="B14" s="21">
        <f>'Stichting Zelfacceptatie'!J162</f>
        <v>206.28000000000003</v>
      </c>
      <c r="C14" s="2"/>
      <c r="D14" s="3"/>
      <c r="E14" s="20" t="str">
        <f>'Stichting Zelfacceptatie'!M162</f>
        <v>Nadelig saldo (naar balans)</v>
      </c>
      <c r="F14" s="21">
        <f>'Stichting Zelfacceptatie'!N162</f>
        <v>0</v>
      </c>
    </row>
    <row r="15" spans="1:6" x14ac:dyDescent="0.2">
      <c r="A15" s="9"/>
      <c r="B15" s="3"/>
      <c r="C15" s="5"/>
      <c r="D15" s="9"/>
      <c r="E15" s="20"/>
      <c r="F15" s="21"/>
    </row>
    <row r="16" spans="1:6" ht="13.5" thickBot="1" x14ac:dyDescent="0.25">
      <c r="A16" s="9"/>
      <c r="B16" s="4">
        <f>SUM(B4:B15)</f>
        <v>451.19</v>
      </c>
      <c r="C16" s="12"/>
      <c r="D16" s="6"/>
      <c r="E16" s="9"/>
      <c r="F16" s="4">
        <f>SUM(F4:F15)</f>
        <v>451.19</v>
      </c>
    </row>
    <row r="17" spans="1:6" ht="13.5" thickTop="1" x14ac:dyDescent="0.2">
      <c r="B17" s="16">
        <f>B16-F16</f>
        <v>0</v>
      </c>
      <c r="C17" s="9"/>
      <c r="D17" s="9"/>
      <c r="E17" s="9"/>
      <c r="F17" s="3"/>
    </row>
    <row r="19" spans="1:6" x14ac:dyDescent="0.2">
      <c r="A19" s="25" t="s">
        <v>183</v>
      </c>
      <c r="B19" s="25"/>
      <c r="C19" s="25"/>
      <c r="D19" s="25"/>
      <c r="E19" s="25"/>
      <c r="F19" s="25"/>
    </row>
    <row r="20" spans="1:6" x14ac:dyDescent="0.2">
      <c r="A20" s="20" t="str">
        <f>'Stichting Zelfacceptatie'!P152</f>
        <v>Bank</v>
      </c>
      <c r="B20" s="21">
        <f>'Stichting Zelfacceptatie'!Q152</f>
        <v>2529.25</v>
      </c>
      <c r="C20" s="2"/>
      <c r="D20" s="3"/>
      <c r="E20" s="20" t="str">
        <f>'Stichting Zelfacceptatie'!T152</f>
        <v>Kapitaal</v>
      </c>
      <c r="F20" s="21">
        <f>'Stichting Zelfacceptatie'!U152</f>
        <v>2501.2500000000005</v>
      </c>
    </row>
    <row r="21" spans="1:6" x14ac:dyDescent="0.2">
      <c r="A21" s="20"/>
      <c r="B21" s="21"/>
      <c r="C21" s="2"/>
      <c r="D21" s="3"/>
      <c r="E21" s="20" t="str">
        <f>'Stichting Zelfacceptatie'!T153</f>
        <v>Afrekening betalingsverkeer (abonnement Q4 2014)</v>
      </c>
      <c r="F21" s="21">
        <f>'Stichting Zelfacceptatie'!U153</f>
        <v>28</v>
      </c>
    </row>
    <row r="22" spans="1:6" x14ac:dyDescent="0.2">
      <c r="A22" s="20"/>
      <c r="B22" s="21"/>
      <c r="C22" s="2"/>
      <c r="D22" s="3"/>
      <c r="E22" s="20"/>
      <c r="F22" s="21"/>
    </row>
    <row r="23" spans="1:6" x14ac:dyDescent="0.2">
      <c r="A23" s="20"/>
      <c r="B23" s="21"/>
      <c r="C23" s="2"/>
      <c r="D23" s="3"/>
      <c r="E23" s="21"/>
      <c r="F23" s="21"/>
    </row>
    <row r="24" spans="1:6" ht="13.5" thickBot="1" x14ac:dyDescent="0.25">
      <c r="A24" s="9"/>
      <c r="B24" s="4">
        <f>SUM(B20:B23)</f>
        <v>2529.25</v>
      </c>
      <c r="C24" s="12"/>
      <c r="D24" s="6"/>
      <c r="E24" s="9"/>
      <c r="F24" s="4">
        <f>SUM(F20:F23)</f>
        <v>2529.2500000000005</v>
      </c>
    </row>
    <row r="25" spans="1:6" ht="13.5" thickTop="1" x14ac:dyDescent="0.2">
      <c r="A25" s="9"/>
      <c r="B25" s="16">
        <f>B24-F24</f>
        <v>0</v>
      </c>
      <c r="C25" s="6"/>
      <c r="D25" s="6"/>
      <c r="E25" s="9"/>
      <c r="F25" s="6"/>
    </row>
  </sheetData>
  <mergeCells count="3">
    <mergeCell ref="A3:F3"/>
    <mergeCell ref="A19:F19"/>
    <mergeCell ref="A1:F1"/>
  </mergeCells>
  <pageMargins left="0.59055118110236227" right="0.39370078740157483" top="0.59055118110236227" bottom="0.59055118110236227" header="0.19685039370078741" footer="0.19685039370078741"/>
  <pageSetup paperSize="9" orientation="landscape" horizontalDpi="4294967293" verticalDpi="0" r:id="rId1"/>
  <headerFooter alignWithMargins="0">
    <oddFooter>&amp;L&amp;8&amp;F &amp;A&amp;C&amp;8&amp;P of &amp;N&amp;R&amp;8&amp;D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7"/>
  <sheetViews>
    <sheetView view="pageBreakPreview" topLeftCell="A132" zoomScaleNormal="100" zoomScaleSheetLayoutView="85" workbookViewId="0">
      <selection activeCell="V187" sqref="V187"/>
    </sheetView>
  </sheetViews>
  <sheetFormatPr defaultRowHeight="11.25" x14ac:dyDescent="0.2"/>
  <cols>
    <col min="1" max="1" width="0.85546875" style="9" customWidth="1"/>
    <col min="2" max="2" width="30.42578125" style="9" bestFit="1" customWidth="1"/>
    <col min="3" max="3" width="8.140625" style="3" customWidth="1"/>
    <col min="4" max="5" width="1.7109375" style="3" customWidth="1"/>
    <col min="6" max="6" width="43.5703125" style="9" bestFit="1" customWidth="1"/>
    <col min="7" max="7" width="8.140625" style="3" customWidth="1"/>
    <col min="8" max="8" width="4.7109375" style="9" customWidth="1"/>
    <col min="9" max="9" width="43.5703125" style="9" bestFit="1" customWidth="1"/>
    <col min="10" max="10" width="8.140625" style="9" customWidth="1"/>
    <col min="11" max="12" width="1.7109375" style="9" customWidth="1"/>
    <col min="13" max="13" width="26.5703125" style="9" customWidth="1"/>
    <col min="14" max="14" width="8.140625" style="9" bestFit="1" customWidth="1"/>
    <col min="15" max="15" width="4.7109375" style="9" customWidth="1"/>
    <col min="16" max="16" width="4.42578125" style="9" bestFit="1" customWidth="1"/>
    <col min="17" max="17" width="8.140625" style="9" bestFit="1" customWidth="1"/>
    <col min="18" max="19" width="1.7109375" style="9" customWidth="1"/>
    <col min="20" max="20" width="42.28515625" style="9" bestFit="1" customWidth="1"/>
    <col min="21" max="21" width="8.5703125" style="9" bestFit="1" customWidth="1"/>
    <col min="22" max="22" width="1.7109375" style="9" customWidth="1"/>
    <col min="23" max="16384" width="9.140625" style="9"/>
  </cols>
  <sheetData>
    <row r="1" spans="1:22" ht="26.25" x14ac:dyDescent="0.4">
      <c r="A1" s="23" t="s">
        <v>17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</row>
    <row r="3" spans="1:22" ht="12.75" x14ac:dyDescent="0.2">
      <c r="B3" s="22" t="s">
        <v>4</v>
      </c>
      <c r="C3" s="22"/>
      <c r="D3" s="22"/>
      <c r="E3" s="22"/>
      <c r="F3" s="22"/>
      <c r="G3" s="22"/>
      <c r="I3" s="22" t="s">
        <v>2</v>
      </c>
      <c r="J3" s="22"/>
      <c r="K3" s="22"/>
      <c r="L3" s="22"/>
      <c r="M3" s="22"/>
      <c r="N3" s="22"/>
      <c r="P3" s="22" t="s">
        <v>3</v>
      </c>
      <c r="Q3" s="22"/>
      <c r="R3" s="22"/>
      <c r="S3" s="22"/>
      <c r="T3" s="22"/>
      <c r="U3" s="22"/>
    </row>
    <row r="4" spans="1:22" x14ac:dyDescent="0.2">
      <c r="B4" s="9" t="s">
        <v>5</v>
      </c>
      <c r="C4" s="10">
        <f>0</f>
        <v>0</v>
      </c>
      <c r="D4" s="7"/>
      <c r="E4" s="10"/>
      <c r="I4" s="9" t="s">
        <v>8</v>
      </c>
      <c r="J4" s="3">
        <v>612.85</v>
      </c>
      <c r="K4" s="1"/>
      <c r="L4" s="3"/>
      <c r="N4" s="3"/>
      <c r="Q4" s="3"/>
      <c r="R4" s="1"/>
      <c r="S4" s="3"/>
      <c r="U4" s="3"/>
    </row>
    <row r="5" spans="1:22" x14ac:dyDescent="0.2">
      <c r="D5" s="2"/>
      <c r="J5" s="3"/>
      <c r="K5" s="2"/>
      <c r="L5" s="3"/>
      <c r="N5" s="3"/>
      <c r="P5" s="9" t="s">
        <v>0</v>
      </c>
      <c r="Q5" s="10">
        <f>G6</f>
        <v>0</v>
      </c>
      <c r="R5" s="8"/>
      <c r="S5" s="10"/>
      <c r="T5" s="9" t="s">
        <v>1</v>
      </c>
      <c r="U5" s="3">
        <f>J6-N6</f>
        <v>-612.85</v>
      </c>
    </row>
    <row r="6" spans="1:22" x14ac:dyDescent="0.2">
      <c r="D6" s="2"/>
      <c r="F6" s="9" t="s">
        <v>6</v>
      </c>
      <c r="G6" s="3">
        <f>C4+SUM(C5:C7)-SUM(G4:G5)</f>
        <v>0</v>
      </c>
      <c r="I6" s="9" t="s">
        <v>26</v>
      </c>
      <c r="J6" s="3"/>
      <c r="K6" s="2"/>
      <c r="L6" s="3"/>
      <c r="M6" s="9" t="s">
        <v>27</v>
      </c>
      <c r="N6" s="3">
        <f>J8-SUM(N4:N5)</f>
        <v>612.85</v>
      </c>
      <c r="Q6" s="3"/>
      <c r="R6" s="2"/>
      <c r="S6" s="3"/>
      <c r="T6" s="9" t="s">
        <v>23</v>
      </c>
      <c r="U6" s="3">
        <f>G12</f>
        <v>612.85</v>
      </c>
    </row>
    <row r="7" spans="1:22" x14ac:dyDescent="0.2">
      <c r="D7" s="2"/>
      <c r="K7" s="5"/>
      <c r="Q7" s="3"/>
      <c r="R7" s="2"/>
      <c r="S7" s="3"/>
      <c r="U7" s="3"/>
    </row>
    <row r="8" spans="1:22" ht="12" thickBot="1" x14ac:dyDescent="0.25">
      <c r="C8" s="4">
        <f>SUM(C4:C7)</f>
        <v>0</v>
      </c>
      <c r="D8" s="12"/>
      <c r="E8" s="6"/>
      <c r="G8" s="4">
        <f>SUM(G4:G7)</f>
        <v>0</v>
      </c>
      <c r="J8" s="4">
        <f>SUM(J4:J7)</f>
        <v>612.85</v>
      </c>
      <c r="K8" s="12"/>
      <c r="L8" s="6"/>
      <c r="N8" s="4">
        <f>SUM(N4:N7)</f>
        <v>612.85</v>
      </c>
      <c r="Q8" s="4">
        <f>SUM(Q4:Q7)</f>
        <v>0</v>
      </c>
      <c r="R8" s="12"/>
      <c r="S8" s="6"/>
      <c r="U8" s="4">
        <f>SUM(U4:U7)</f>
        <v>0</v>
      </c>
    </row>
    <row r="9" spans="1:22" ht="12" thickTop="1" x14ac:dyDescent="0.2">
      <c r="J9" s="6"/>
      <c r="K9" s="6"/>
      <c r="L9" s="6"/>
      <c r="N9" s="6"/>
      <c r="Q9" s="16">
        <f>Q8-U8</f>
        <v>0</v>
      </c>
      <c r="R9" s="6"/>
      <c r="S9" s="6"/>
      <c r="U9" s="6"/>
    </row>
    <row r="10" spans="1:22" x14ac:dyDescent="0.2">
      <c r="J10" s="6"/>
      <c r="K10" s="6"/>
      <c r="L10" s="6"/>
      <c r="N10" s="6"/>
    </row>
    <row r="11" spans="1:22" ht="12.75" x14ac:dyDescent="0.2">
      <c r="B11" s="22" t="s">
        <v>35</v>
      </c>
      <c r="C11" s="22"/>
      <c r="D11" s="22"/>
      <c r="E11" s="22"/>
      <c r="F11" s="22"/>
      <c r="G11" s="22"/>
      <c r="I11" s="22" t="s">
        <v>38</v>
      </c>
      <c r="J11" s="22"/>
      <c r="K11" s="22"/>
      <c r="L11" s="22"/>
      <c r="M11" s="22"/>
      <c r="N11" s="22"/>
      <c r="P11" s="22" t="s">
        <v>34</v>
      </c>
      <c r="Q11" s="22"/>
      <c r="R11" s="22"/>
      <c r="S11" s="22"/>
      <c r="T11" s="22"/>
      <c r="U11" s="22"/>
    </row>
    <row r="12" spans="1:22" x14ac:dyDescent="0.2">
      <c r="B12" s="9" t="s">
        <v>7</v>
      </c>
      <c r="C12" s="3">
        <f>G6</f>
        <v>0</v>
      </c>
      <c r="D12" s="1"/>
      <c r="F12" s="9" t="s">
        <v>8</v>
      </c>
      <c r="G12" s="10">
        <v>612.85</v>
      </c>
      <c r="I12" s="9" t="s">
        <v>9</v>
      </c>
      <c r="J12" s="10">
        <v>21.62</v>
      </c>
      <c r="K12" s="2"/>
      <c r="L12" s="3"/>
      <c r="M12" s="9" t="s">
        <v>13</v>
      </c>
      <c r="N12" s="10">
        <v>1000</v>
      </c>
      <c r="P12" s="9" t="s">
        <v>0</v>
      </c>
      <c r="Q12" s="3">
        <f>G27</f>
        <v>517.87999999999988</v>
      </c>
      <c r="R12" s="2"/>
      <c r="S12" s="3"/>
      <c r="T12" s="9" t="s">
        <v>1</v>
      </c>
      <c r="U12" s="3">
        <f>U5+J27-N27</f>
        <v>60.129999999999995</v>
      </c>
    </row>
    <row r="13" spans="1:22" x14ac:dyDescent="0.2">
      <c r="B13" s="9" t="s">
        <v>13</v>
      </c>
      <c r="C13" s="10">
        <v>1000</v>
      </c>
      <c r="D13" s="2"/>
      <c r="F13" s="9" t="s">
        <v>9</v>
      </c>
      <c r="G13" s="10">
        <v>21.62</v>
      </c>
      <c r="I13" s="9" t="s">
        <v>10</v>
      </c>
      <c r="J13" s="10">
        <v>69.02</v>
      </c>
      <c r="K13" s="2"/>
      <c r="L13" s="3"/>
      <c r="M13" s="9" t="s">
        <v>14</v>
      </c>
      <c r="N13" s="10">
        <v>50</v>
      </c>
      <c r="Q13" s="3"/>
      <c r="R13" s="2"/>
      <c r="S13" s="3"/>
      <c r="T13" s="9" t="s">
        <v>36</v>
      </c>
      <c r="U13" s="3">
        <f>J24</f>
        <v>457.75</v>
      </c>
    </row>
    <row r="14" spans="1:22" x14ac:dyDescent="0.2">
      <c r="B14" s="9" t="s">
        <v>14</v>
      </c>
      <c r="C14" s="10">
        <v>50</v>
      </c>
      <c r="D14" s="2"/>
      <c r="F14" s="9" t="s">
        <v>10</v>
      </c>
      <c r="G14" s="10">
        <v>69.02</v>
      </c>
      <c r="I14" s="9" t="s">
        <v>11</v>
      </c>
      <c r="J14" s="10">
        <v>26.1</v>
      </c>
      <c r="K14" s="2"/>
      <c r="L14" s="3"/>
      <c r="M14" s="9" t="s">
        <v>15</v>
      </c>
      <c r="N14" s="10">
        <v>100</v>
      </c>
      <c r="Q14" s="3"/>
      <c r="R14" s="2"/>
      <c r="S14" s="3"/>
      <c r="U14" s="3"/>
    </row>
    <row r="15" spans="1:22" x14ac:dyDescent="0.2">
      <c r="B15" s="9" t="s">
        <v>15</v>
      </c>
      <c r="C15" s="10">
        <v>100</v>
      </c>
      <c r="D15" s="2"/>
      <c r="F15" s="9" t="s">
        <v>11</v>
      </c>
      <c r="G15" s="10">
        <v>26.1</v>
      </c>
      <c r="I15" s="9" t="s">
        <v>12</v>
      </c>
      <c r="J15" s="10">
        <v>53.55</v>
      </c>
      <c r="K15" s="2"/>
      <c r="L15" s="3"/>
      <c r="M15" s="9" t="s">
        <v>13</v>
      </c>
      <c r="N15" s="10">
        <v>300</v>
      </c>
      <c r="Q15" s="3"/>
      <c r="R15" s="2"/>
      <c r="S15" s="3"/>
      <c r="U15" s="3"/>
    </row>
    <row r="16" spans="1:22" x14ac:dyDescent="0.2">
      <c r="B16" s="9" t="s">
        <v>13</v>
      </c>
      <c r="C16" s="10">
        <v>300</v>
      </c>
      <c r="D16" s="2"/>
      <c r="F16" s="9" t="s">
        <v>12</v>
      </c>
      <c r="G16" s="10">
        <v>53.55</v>
      </c>
      <c r="I16" s="9" t="s">
        <v>16</v>
      </c>
      <c r="J16" s="10">
        <v>7.5</v>
      </c>
      <c r="K16" s="2"/>
      <c r="L16" s="3"/>
      <c r="M16" s="9" t="s">
        <v>19</v>
      </c>
      <c r="N16" s="10">
        <v>40</v>
      </c>
      <c r="Q16" s="3"/>
      <c r="R16" s="2"/>
      <c r="S16" s="3"/>
      <c r="U16" s="3"/>
    </row>
    <row r="17" spans="2:21" x14ac:dyDescent="0.2">
      <c r="B17" s="9" t="s">
        <v>19</v>
      </c>
      <c r="C17" s="10">
        <v>40</v>
      </c>
      <c r="D17" s="2"/>
      <c r="F17" s="9" t="s">
        <v>16</v>
      </c>
      <c r="G17" s="10">
        <v>7.5</v>
      </c>
      <c r="I17" s="9" t="s">
        <v>16</v>
      </c>
      <c r="J17" s="10">
        <v>7.5</v>
      </c>
      <c r="K17" s="2"/>
      <c r="L17" s="3"/>
      <c r="M17" s="9" t="s">
        <v>21</v>
      </c>
      <c r="N17" s="10">
        <v>35</v>
      </c>
      <c r="Q17" s="3"/>
      <c r="R17" s="2"/>
      <c r="S17" s="3"/>
      <c r="U17" s="3"/>
    </row>
    <row r="18" spans="2:21" x14ac:dyDescent="0.2">
      <c r="B18" s="9" t="s">
        <v>21</v>
      </c>
      <c r="C18" s="10">
        <v>35</v>
      </c>
      <c r="D18" s="2"/>
      <c r="F18" s="9" t="s">
        <v>16</v>
      </c>
      <c r="G18" s="10">
        <v>7.5</v>
      </c>
      <c r="I18" s="9" t="s">
        <v>18</v>
      </c>
      <c r="J18" s="10">
        <v>20.239999999999998</v>
      </c>
      <c r="K18" s="2"/>
      <c r="L18" s="3"/>
      <c r="M18" s="9" t="s">
        <v>15</v>
      </c>
      <c r="N18" s="10">
        <v>100</v>
      </c>
      <c r="Q18" s="3"/>
      <c r="R18" s="2"/>
      <c r="S18" s="3"/>
      <c r="U18" s="3"/>
    </row>
    <row r="19" spans="2:21" x14ac:dyDescent="0.2">
      <c r="B19" s="9" t="s">
        <v>15</v>
      </c>
      <c r="C19" s="10">
        <v>100</v>
      </c>
      <c r="D19" s="2"/>
      <c r="F19" s="9" t="s">
        <v>18</v>
      </c>
      <c r="G19" s="10">
        <v>20.239999999999998</v>
      </c>
      <c r="I19" s="9" t="s">
        <v>20</v>
      </c>
      <c r="J19" s="10">
        <v>374.85</v>
      </c>
      <c r="K19" s="2"/>
      <c r="L19" s="3"/>
      <c r="M19" s="9" t="s">
        <v>31</v>
      </c>
      <c r="N19" s="10">
        <v>100</v>
      </c>
      <c r="Q19" s="3"/>
      <c r="R19" s="2"/>
      <c r="S19" s="3"/>
      <c r="U19" s="3"/>
    </row>
    <row r="20" spans="2:21" x14ac:dyDescent="0.2">
      <c r="B20" s="9" t="s">
        <v>31</v>
      </c>
      <c r="C20" s="10">
        <v>100</v>
      </c>
      <c r="D20" s="2"/>
      <c r="F20" s="9" t="s">
        <v>20</v>
      </c>
      <c r="G20" s="10">
        <v>374.85</v>
      </c>
      <c r="I20" s="9" t="s">
        <v>22</v>
      </c>
      <c r="J20" s="10">
        <v>7</v>
      </c>
      <c r="K20" s="2"/>
      <c r="L20" s="3"/>
      <c r="M20" s="9" t="s">
        <v>31</v>
      </c>
      <c r="N20" s="10">
        <v>100</v>
      </c>
      <c r="Q20" s="3"/>
      <c r="R20" s="2"/>
      <c r="S20" s="3"/>
      <c r="U20" s="3"/>
    </row>
    <row r="21" spans="2:21" x14ac:dyDescent="0.2">
      <c r="B21" s="9" t="s">
        <v>31</v>
      </c>
      <c r="C21" s="10">
        <v>100</v>
      </c>
      <c r="D21" s="2"/>
      <c r="F21" s="9" t="s">
        <v>22</v>
      </c>
      <c r="G21" s="10">
        <v>7</v>
      </c>
      <c r="I21" s="9" t="s">
        <v>12</v>
      </c>
      <c r="J21" s="10">
        <v>41.65</v>
      </c>
      <c r="K21" s="2"/>
      <c r="L21" s="3"/>
      <c r="Q21" s="3"/>
      <c r="R21" s="2"/>
      <c r="S21" s="3"/>
      <c r="U21" s="3"/>
    </row>
    <row r="22" spans="2:21" x14ac:dyDescent="0.2">
      <c r="D22" s="2"/>
      <c r="F22" s="9" t="s">
        <v>12</v>
      </c>
      <c r="G22" s="10">
        <v>41.65</v>
      </c>
      <c r="I22" s="9" t="s">
        <v>30</v>
      </c>
      <c r="J22" s="10">
        <v>54.74</v>
      </c>
      <c r="K22" s="2"/>
      <c r="L22" s="3"/>
      <c r="Q22" s="3"/>
      <c r="R22" s="2"/>
      <c r="S22" s="3"/>
      <c r="U22" s="3"/>
    </row>
    <row r="23" spans="2:21" x14ac:dyDescent="0.2">
      <c r="D23" s="2"/>
      <c r="F23" s="9" t="s">
        <v>30</v>
      </c>
      <c r="G23" s="10">
        <v>54.74</v>
      </c>
      <c r="I23" s="9" t="s">
        <v>29</v>
      </c>
      <c r="J23" s="10">
        <v>10.5</v>
      </c>
      <c r="K23" s="2"/>
      <c r="L23" s="3"/>
      <c r="Q23" s="3"/>
      <c r="R23" s="2"/>
      <c r="S23" s="3"/>
      <c r="U23" s="3"/>
    </row>
    <row r="24" spans="2:21" x14ac:dyDescent="0.2">
      <c r="D24" s="2"/>
      <c r="F24" s="9" t="s">
        <v>29</v>
      </c>
      <c r="G24" s="10">
        <v>10.5</v>
      </c>
      <c r="I24" s="9" t="s">
        <v>37</v>
      </c>
      <c r="J24" s="10">
        <f>457.75</f>
        <v>457.75</v>
      </c>
      <c r="K24" s="2"/>
      <c r="L24" s="3"/>
      <c r="Q24" s="3"/>
      <c r="R24" s="2"/>
      <c r="S24" s="3"/>
      <c r="U24" s="3"/>
    </row>
    <row r="25" spans="2:21" x14ac:dyDescent="0.2">
      <c r="D25" s="2"/>
      <c r="G25" s="10"/>
      <c r="J25" s="10"/>
      <c r="K25" s="2"/>
      <c r="L25" s="3"/>
      <c r="Q25" s="3"/>
      <c r="R25" s="2"/>
      <c r="S25" s="3"/>
      <c r="U25" s="3"/>
    </row>
    <row r="26" spans="2:21" x14ac:dyDescent="0.2">
      <c r="D26" s="2"/>
      <c r="G26" s="9"/>
      <c r="K26" s="5"/>
      <c r="L26" s="18"/>
      <c r="Q26" s="3"/>
      <c r="R26" s="2"/>
      <c r="S26" s="3"/>
      <c r="U26" s="3"/>
    </row>
    <row r="27" spans="2:21" x14ac:dyDescent="0.2">
      <c r="D27" s="2"/>
      <c r="F27" s="9" t="s">
        <v>32</v>
      </c>
      <c r="G27" s="3">
        <f>C12+SUM(C13:C26)-SUM(G12:G24)</f>
        <v>517.87999999999988</v>
      </c>
      <c r="I27" s="9" t="s">
        <v>26</v>
      </c>
      <c r="J27" s="3">
        <f>N29-SUM(J12:J25)</f>
        <v>672.98</v>
      </c>
      <c r="K27" s="2"/>
      <c r="L27" s="3"/>
      <c r="M27" s="9" t="s">
        <v>27</v>
      </c>
      <c r="Q27" s="3"/>
      <c r="R27" s="2"/>
      <c r="S27" s="3"/>
      <c r="U27" s="3"/>
    </row>
    <row r="28" spans="2:21" x14ac:dyDescent="0.2">
      <c r="D28" s="2"/>
      <c r="K28" s="5"/>
      <c r="Q28" s="3"/>
      <c r="R28" s="2"/>
      <c r="S28" s="3"/>
      <c r="T28" s="3"/>
      <c r="U28" s="3"/>
    </row>
    <row r="29" spans="2:21" ht="12" thickBot="1" x14ac:dyDescent="0.25">
      <c r="C29" s="4">
        <f>SUM(C12:C28)</f>
        <v>1825</v>
      </c>
      <c r="D29" s="12"/>
      <c r="E29" s="6"/>
      <c r="G29" s="4">
        <f>SUM(G12:G28)</f>
        <v>1825</v>
      </c>
      <c r="J29" s="4">
        <f>SUM(J12:J28)</f>
        <v>1825</v>
      </c>
      <c r="K29" s="12"/>
      <c r="L29" s="6"/>
      <c r="N29" s="4">
        <f>SUM(N12:N28)</f>
        <v>1825</v>
      </c>
      <c r="Q29" s="4">
        <f>SUM(Q12:Q28)</f>
        <v>517.87999999999988</v>
      </c>
      <c r="R29" s="12"/>
      <c r="S29" s="6"/>
      <c r="U29" s="4">
        <f>SUM(U12:U28)</f>
        <v>517.88</v>
      </c>
    </row>
    <row r="30" spans="2:21" ht="12" thickTop="1" x14ac:dyDescent="0.2">
      <c r="C30" s="16">
        <f>C29-G29</f>
        <v>0</v>
      </c>
      <c r="J30" s="16">
        <f>J29-N29</f>
        <v>0</v>
      </c>
      <c r="Q30" s="16">
        <f>Q29-U29</f>
        <v>0</v>
      </c>
    </row>
    <row r="32" spans="2:21" ht="12.75" x14ac:dyDescent="0.2">
      <c r="B32" s="22" t="s">
        <v>53</v>
      </c>
      <c r="C32" s="22"/>
      <c r="D32" s="22"/>
      <c r="E32" s="22"/>
      <c r="F32" s="22"/>
      <c r="G32" s="22"/>
      <c r="I32" s="22" t="s">
        <v>40</v>
      </c>
      <c r="J32" s="22"/>
      <c r="K32" s="22"/>
      <c r="L32" s="22"/>
      <c r="M32" s="22"/>
      <c r="N32" s="22"/>
      <c r="P32" s="22" t="s">
        <v>54</v>
      </c>
      <c r="Q32" s="22"/>
      <c r="R32" s="22"/>
      <c r="S32" s="22"/>
      <c r="T32" s="22"/>
      <c r="U32" s="22"/>
    </row>
    <row r="33" spans="2:21" x14ac:dyDescent="0.2">
      <c r="B33" s="9" t="s">
        <v>39</v>
      </c>
      <c r="C33" s="3">
        <f>G27</f>
        <v>517.87999999999988</v>
      </c>
      <c r="D33" s="1"/>
      <c r="F33" s="9" t="s">
        <v>49</v>
      </c>
      <c r="G33" s="10">
        <v>221.34</v>
      </c>
      <c r="I33" s="9" t="s">
        <v>49</v>
      </c>
      <c r="J33" s="10">
        <v>221.34</v>
      </c>
      <c r="K33" s="2"/>
      <c r="L33" s="3"/>
      <c r="M33" s="9" t="s">
        <v>31</v>
      </c>
      <c r="N33" s="10">
        <v>100</v>
      </c>
      <c r="Q33" s="3"/>
      <c r="R33" s="2"/>
      <c r="S33" s="3"/>
      <c r="U33" s="3"/>
    </row>
    <row r="34" spans="2:21" x14ac:dyDescent="0.2">
      <c r="B34" s="9" t="s">
        <v>31</v>
      </c>
      <c r="C34" s="10">
        <v>100</v>
      </c>
      <c r="D34" s="2"/>
      <c r="F34" s="9" t="s">
        <v>48</v>
      </c>
      <c r="G34" s="10">
        <f>10.95*2</f>
        <v>21.9</v>
      </c>
      <c r="I34" s="9" t="s">
        <v>48</v>
      </c>
      <c r="J34" s="10">
        <v>21.9</v>
      </c>
      <c r="K34" s="2"/>
      <c r="L34" s="3"/>
      <c r="M34" s="9" t="s">
        <v>43</v>
      </c>
      <c r="N34" s="10">
        <v>50</v>
      </c>
      <c r="P34" s="9" t="s">
        <v>0</v>
      </c>
      <c r="Q34" s="3">
        <f>G46</f>
        <v>17.329999999999927</v>
      </c>
      <c r="R34" s="2"/>
      <c r="S34" s="3"/>
      <c r="T34" s="9" t="s">
        <v>1</v>
      </c>
      <c r="U34" s="3">
        <f>U12+J46-N46</f>
        <v>-732.11</v>
      </c>
    </row>
    <row r="35" spans="2:21" x14ac:dyDescent="0.2">
      <c r="B35" s="9" t="s">
        <v>43</v>
      </c>
      <c r="C35" s="10">
        <v>50</v>
      </c>
      <c r="D35" s="2"/>
      <c r="F35" s="9" t="s">
        <v>47</v>
      </c>
      <c r="G35" s="10">
        <v>25.19</v>
      </c>
      <c r="I35" s="9" t="s">
        <v>47</v>
      </c>
      <c r="J35" s="10">
        <v>25.19</v>
      </c>
      <c r="K35" s="2"/>
      <c r="L35" s="3"/>
      <c r="M35" s="9" t="s">
        <v>13</v>
      </c>
      <c r="N35" s="10">
        <v>77</v>
      </c>
      <c r="Q35" s="3"/>
      <c r="R35" s="2"/>
      <c r="S35" s="3"/>
      <c r="T35" s="9" t="s">
        <v>36</v>
      </c>
      <c r="U35" s="3">
        <f>U13</f>
        <v>457.75</v>
      </c>
    </row>
    <row r="36" spans="2:21" x14ac:dyDescent="0.2">
      <c r="B36" s="9" t="s">
        <v>13</v>
      </c>
      <c r="C36" s="10">
        <v>77</v>
      </c>
      <c r="D36" s="2"/>
      <c r="F36" s="9" t="s">
        <v>46</v>
      </c>
      <c r="G36" s="10">
        <v>15.5</v>
      </c>
      <c r="I36" s="9" t="s">
        <v>46</v>
      </c>
      <c r="J36" s="10">
        <v>15.5</v>
      </c>
      <c r="K36" s="2"/>
      <c r="L36" s="3"/>
      <c r="N36" s="10"/>
      <c r="Q36" s="3"/>
      <c r="R36" s="2"/>
      <c r="S36" s="3"/>
      <c r="T36" s="9" t="s">
        <v>52</v>
      </c>
      <c r="U36" s="10">
        <v>15.5</v>
      </c>
    </row>
    <row r="37" spans="2:21" x14ac:dyDescent="0.2">
      <c r="D37" s="2"/>
      <c r="F37" s="9" t="s">
        <v>45</v>
      </c>
      <c r="G37" s="10">
        <v>44</v>
      </c>
      <c r="I37" s="9" t="s">
        <v>45</v>
      </c>
      <c r="J37" s="10">
        <v>44</v>
      </c>
      <c r="K37" s="2"/>
      <c r="L37" s="3"/>
      <c r="N37" s="10"/>
      <c r="Q37" s="3"/>
      <c r="R37" s="2"/>
      <c r="S37" s="3"/>
      <c r="T37" s="9" t="s">
        <v>59</v>
      </c>
      <c r="U37" s="10">
        <v>276.19</v>
      </c>
    </row>
    <row r="38" spans="2:21" x14ac:dyDescent="0.2">
      <c r="D38" s="2"/>
      <c r="F38" s="9" t="s">
        <v>44</v>
      </c>
      <c r="G38" s="10">
        <v>15.5</v>
      </c>
      <c r="I38" s="9" t="s">
        <v>44</v>
      </c>
      <c r="J38" s="10">
        <v>15.5</v>
      </c>
      <c r="K38" s="2"/>
      <c r="L38" s="3"/>
      <c r="N38" s="10"/>
      <c r="Q38" s="3"/>
      <c r="R38" s="2"/>
      <c r="S38" s="3"/>
      <c r="U38" s="3"/>
    </row>
    <row r="39" spans="2:21" x14ac:dyDescent="0.2">
      <c r="C39" s="10"/>
      <c r="D39" s="2"/>
      <c r="F39" s="9" t="s">
        <v>42</v>
      </c>
      <c r="G39" s="10">
        <v>15.5</v>
      </c>
      <c r="I39" s="9" t="s">
        <v>42</v>
      </c>
      <c r="J39" s="10">
        <v>15.5</v>
      </c>
      <c r="K39" s="2"/>
      <c r="L39" s="3"/>
      <c r="N39" s="10"/>
      <c r="Q39" s="3"/>
      <c r="R39" s="2"/>
      <c r="S39" s="3"/>
      <c r="U39" s="3"/>
    </row>
    <row r="40" spans="2:21" x14ac:dyDescent="0.2">
      <c r="C40" s="9"/>
      <c r="D40" s="2"/>
      <c r="F40" s="9" t="s">
        <v>41</v>
      </c>
      <c r="G40" s="10">
        <v>15.5</v>
      </c>
      <c r="I40" s="9" t="s">
        <v>41</v>
      </c>
      <c r="J40" s="10">
        <v>15.5</v>
      </c>
      <c r="K40" s="2"/>
      <c r="L40" s="3"/>
      <c r="N40" s="10"/>
      <c r="Q40" s="3"/>
      <c r="R40" s="2"/>
      <c r="S40" s="3"/>
      <c r="U40" s="3"/>
    </row>
    <row r="41" spans="2:21" x14ac:dyDescent="0.2">
      <c r="C41" s="9"/>
      <c r="D41" s="2"/>
      <c r="F41" s="9" t="s">
        <v>50</v>
      </c>
      <c r="G41" s="10">
        <v>33.01</v>
      </c>
      <c r="I41" s="9" t="s">
        <v>50</v>
      </c>
      <c r="J41" s="10">
        <v>33.01</v>
      </c>
      <c r="K41" s="2"/>
      <c r="L41" s="3"/>
      <c r="N41" s="10"/>
      <c r="Q41" s="3"/>
      <c r="R41" s="2"/>
      <c r="S41" s="3"/>
      <c r="U41" s="3"/>
    </row>
    <row r="42" spans="2:21" x14ac:dyDescent="0.2">
      <c r="C42" s="9"/>
      <c r="D42" s="2"/>
      <c r="F42" s="9" t="s">
        <v>57</v>
      </c>
      <c r="G42" s="10">
        <v>320.11</v>
      </c>
      <c r="I42" s="9" t="s">
        <v>57</v>
      </c>
      <c r="J42" s="10">
        <v>320.11</v>
      </c>
      <c r="K42" s="2"/>
      <c r="L42" s="3"/>
      <c r="N42" s="10"/>
      <c r="Q42" s="3"/>
      <c r="R42" s="2"/>
      <c r="S42" s="3"/>
      <c r="U42" s="3"/>
    </row>
    <row r="43" spans="2:21" x14ac:dyDescent="0.2">
      <c r="C43" s="9"/>
      <c r="D43" s="2"/>
      <c r="G43" s="10"/>
      <c r="I43" s="9" t="s">
        <v>58</v>
      </c>
      <c r="J43" s="10">
        <v>276.19</v>
      </c>
      <c r="K43" s="2"/>
      <c r="L43" s="3"/>
      <c r="N43" s="10"/>
      <c r="Q43" s="3"/>
      <c r="R43" s="2"/>
      <c r="S43" s="3"/>
      <c r="U43" s="3"/>
    </row>
    <row r="44" spans="2:21" x14ac:dyDescent="0.2">
      <c r="C44" s="9"/>
      <c r="D44" s="2"/>
      <c r="G44" s="9"/>
      <c r="I44" s="9" t="s">
        <v>51</v>
      </c>
      <c r="J44" s="10">
        <v>15.5</v>
      </c>
      <c r="K44" s="2"/>
      <c r="L44" s="3"/>
      <c r="Q44" s="3"/>
      <c r="R44" s="2"/>
      <c r="S44" s="3"/>
      <c r="U44" s="3"/>
    </row>
    <row r="45" spans="2:21" x14ac:dyDescent="0.2">
      <c r="J45" s="10"/>
      <c r="K45" s="2"/>
      <c r="L45" s="3"/>
      <c r="Q45" s="3"/>
      <c r="R45" s="2"/>
      <c r="S45" s="3"/>
      <c r="U45" s="3"/>
    </row>
    <row r="46" spans="2:21" x14ac:dyDescent="0.2">
      <c r="C46" s="9"/>
      <c r="D46" s="2"/>
      <c r="F46" s="9" t="s">
        <v>55</v>
      </c>
      <c r="G46" s="3">
        <f>C33+SUM(C34:C44)-SUM(G33:G43)</f>
        <v>17.329999999999927</v>
      </c>
      <c r="I46" s="9" t="s">
        <v>26</v>
      </c>
      <c r="J46" s="3"/>
      <c r="K46" s="2"/>
      <c r="L46" s="3"/>
      <c r="M46" s="9" t="s">
        <v>27</v>
      </c>
      <c r="N46" s="3">
        <f>$J48-SUM($N33:$N44)</f>
        <v>792.24</v>
      </c>
      <c r="Q46" s="3"/>
      <c r="R46" s="2"/>
      <c r="S46" s="3"/>
      <c r="U46" s="3"/>
    </row>
    <row r="47" spans="2:21" x14ac:dyDescent="0.2">
      <c r="D47" s="2"/>
      <c r="K47" s="5"/>
      <c r="Q47" s="3"/>
      <c r="R47" s="2"/>
      <c r="S47" s="3"/>
      <c r="T47" s="3"/>
      <c r="U47" s="3"/>
    </row>
    <row r="48" spans="2:21" ht="12" thickBot="1" x14ac:dyDescent="0.25">
      <c r="C48" s="4">
        <f>SUM(C33:C47)</f>
        <v>744.87999999999988</v>
      </c>
      <c r="D48" s="12"/>
      <c r="E48" s="6"/>
      <c r="G48" s="4">
        <f>SUM(G33:G47)</f>
        <v>744.87999999999988</v>
      </c>
      <c r="J48" s="4">
        <f>SUM(J33:J47)</f>
        <v>1019.24</v>
      </c>
      <c r="K48" s="12"/>
      <c r="L48" s="6"/>
      <c r="N48" s="4">
        <f>SUM(N33:N47)</f>
        <v>1019.24</v>
      </c>
      <c r="Q48" s="4">
        <f>SUM(Q33:Q47)</f>
        <v>17.329999999999927</v>
      </c>
      <c r="R48" s="12"/>
      <c r="S48" s="6"/>
      <c r="U48" s="4">
        <f>SUM(U33:U47)</f>
        <v>17.329999999999984</v>
      </c>
    </row>
    <row r="49" spans="2:21" ht="12" thickTop="1" x14ac:dyDescent="0.2">
      <c r="C49" s="16">
        <f>C48-G48</f>
        <v>0</v>
      </c>
      <c r="D49" s="9"/>
      <c r="E49" s="9"/>
      <c r="G49" s="9"/>
      <c r="J49" s="16">
        <f>J48-N48</f>
        <v>0</v>
      </c>
      <c r="Q49" s="16">
        <f>Q48-U48</f>
        <v>-5.6843418860808015E-14</v>
      </c>
      <c r="R49" s="6"/>
      <c r="S49" s="6"/>
      <c r="U49" s="6"/>
    </row>
    <row r="51" spans="2:21" ht="12.75" x14ac:dyDescent="0.2">
      <c r="B51" s="22" t="s">
        <v>77</v>
      </c>
      <c r="C51" s="22"/>
      <c r="D51" s="22"/>
      <c r="E51" s="22"/>
      <c r="F51" s="22"/>
      <c r="G51" s="22"/>
      <c r="I51" s="22" t="s">
        <v>63</v>
      </c>
      <c r="J51" s="22"/>
      <c r="K51" s="22"/>
      <c r="L51" s="22"/>
      <c r="M51" s="22"/>
      <c r="N51" s="22"/>
      <c r="P51" s="22" t="s">
        <v>78</v>
      </c>
      <c r="Q51" s="22"/>
      <c r="R51" s="22"/>
      <c r="S51" s="22"/>
      <c r="T51" s="22"/>
      <c r="U51" s="22"/>
    </row>
    <row r="52" spans="2:21" x14ac:dyDescent="0.2">
      <c r="B52" s="9" t="s">
        <v>62</v>
      </c>
      <c r="C52" s="3">
        <f>G46</f>
        <v>17.329999999999927</v>
      </c>
      <c r="D52" s="1"/>
      <c r="F52" s="9" t="s">
        <v>58</v>
      </c>
      <c r="G52" s="10">
        <v>276.19</v>
      </c>
      <c r="I52" s="9" t="s">
        <v>60</v>
      </c>
      <c r="J52" s="10">
        <v>221.34</v>
      </c>
      <c r="K52" s="2"/>
      <c r="L52" s="3"/>
      <c r="M52" s="9" t="s">
        <v>13</v>
      </c>
      <c r="N52" s="10">
        <v>500</v>
      </c>
      <c r="P52" s="9" t="s">
        <v>0</v>
      </c>
      <c r="Q52" s="3">
        <f>G66</f>
        <v>6723.41</v>
      </c>
      <c r="R52" s="2"/>
      <c r="S52" s="3"/>
      <c r="T52" s="9" t="s">
        <v>1</v>
      </c>
      <c r="U52" s="3">
        <f>U34+J66-N66</f>
        <v>5148.1600000000008</v>
      </c>
    </row>
    <row r="53" spans="2:21" x14ac:dyDescent="0.2">
      <c r="B53" s="9" t="s">
        <v>13</v>
      </c>
      <c r="C53" s="10">
        <v>500</v>
      </c>
      <c r="D53" s="2"/>
      <c r="F53" s="9" t="s">
        <v>60</v>
      </c>
      <c r="G53" s="10">
        <v>221.34</v>
      </c>
      <c r="I53" s="9" t="s">
        <v>61</v>
      </c>
      <c r="J53" s="10">
        <v>21.9</v>
      </c>
      <c r="K53" s="2"/>
      <c r="L53" s="3"/>
      <c r="M53" s="9" t="s">
        <v>13</v>
      </c>
      <c r="N53" s="10">
        <v>100</v>
      </c>
      <c r="Q53" s="3"/>
      <c r="R53" s="2"/>
      <c r="S53" s="3"/>
      <c r="T53" s="9" t="s">
        <v>36</v>
      </c>
      <c r="U53" s="3">
        <f>U35</f>
        <v>457.75</v>
      </c>
    </row>
    <row r="54" spans="2:21" x14ac:dyDescent="0.2">
      <c r="B54" s="9" t="s">
        <v>13</v>
      </c>
      <c r="C54" s="10">
        <v>100</v>
      </c>
      <c r="D54" s="2"/>
      <c r="F54" s="9" t="s">
        <v>61</v>
      </c>
      <c r="G54" s="10">
        <f>10.95*2</f>
        <v>21.9</v>
      </c>
      <c r="J54" s="10"/>
      <c r="K54" s="2"/>
      <c r="L54" s="3"/>
      <c r="M54" s="9" t="s">
        <v>68</v>
      </c>
      <c r="N54" s="10">
        <v>175</v>
      </c>
      <c r="Q54" s="3"/>
      <c r="R54" s="2"/>
      <c r="S54" s="3"/>
      <c r="T54" s="9" t="s">
        <v>80</v>
      </c>
      <c r="U54" s="10">
        <v>81.93</v>
      </c>
    </row>
    <row r="55" spans="2:21" x14ac:dyDescent="0.2">
      <c r="B55" s="9" t="s">
        <v>68</v>
      </c>
      <c r="C55" s="10">
        <v>175</v>
      </c>
      <c r="D55" s="2"/>
      <c r="F55" s="9" t="s">
        <v>51</v>
      </c>
      <c r="G55" s="10">
        <v>15.5</v>
      </c>
      <c r="I55" s="9" t="s">
        <v>67</v>
      </c>
      <c r="J55" s="10">
        <v>13.2</v>
      </c>
      <c r="K55" s="2"/>
      <c r="L55" s="3"/>
      <c r="M55" s="9" t="s">
        <v>70</v>
      </c>
      <c r="N55" s="10">
        <v>4260</v>
      </c>
      <c r="Q55" s="3"/>
      <c r="R55" s="2"/>
      <c r="S55" s="3"/>
      <c r="T55" s="9" t="s">
        <v>79</v>
      </c>
      <c r="U55" s="10">
        <v>1020.07</v>
      </c>
    </row>
    <row r="56" spans="2:21" x14ac:dyDescent="0.2">
      <c r="B56" s="9" t="s">
        <v>70</v>
      </c>
      <c r="C56" s="10">
        <v>4260</v>
      </c>
      <c r="D56" s="2"/>
      <c r="F56" s="9" t="s">
        <v>67</v>
      </c>
      <c r="G56" s="10">
        <v>13.2</v>
      </c>
      <c r="I56" s="9" t="s">
        <v>66</v>
      </c>
      <c r="J56" s="10">
        <v>26.14</v>
      </c>
      <c r="K56" s="2"/>
      <c r="L56" s="3"/>
      <c r="M56" s="9" t="s">
        <v>13</v>
      </c>
      <c r="N56" s="10">
        <v>2300</v>
      </c>
      <c r="Q56" s="3"/>
      <c r="R56" s="2"/>
      <c r="S56" s="3"/>
      <c r="T56" s="9" t="s">
        <v>72</v>
      </c>
      <c r="U56" s="10">
        <v>15.5</v>
      </c>
    </row>
    <row r="57" spans="2:21" x14ac:dyDescent="0.2">
      <c r="B57" s="9" t="s">
        <v>13</v>
      </c>
      <c r="C57" s="10">
        <v>2300</v>
      </c>
      <c r="D57" s="2"/>
      <c r="F57" s="9" t="s">
        <v>66</v>
      </c>
      <c r="G57" s="10">
        <v>26.14</v>
      </c>
      <c r="I57" s="9" t="s">
        <v>65</v>
      </c>
      <c r="J57" s="10">
        <v>15.5</v>
      </c>
      <c r="K57" s="2"/>
      <c r="L57" s="3"/>
      <c r="N57" s="10"/>
      <c r="Q57" s="3"/>
      <c r="R57" s="2"/>
      <c r="S57" s="3"/>
      <c r="U57" s="3"/>
    </row>
    <row r="58" spans="2:21" x14ac:dyDescent="0.2">
      <c r="C58" s="10"/>
      <c r="D58" s="2"/>
      <c r="F58" s="9" t="s">
        <v>65</v>
      </c>
      <c r="G58" s="10">
        <v>15.5</v>
      </c>
      <c r="I58" s="9" t="s">
        <v>69</v>
      </c>
      <c r="J58" s="10">
        <v>8.15</v>
      </c>
      <c r="K58" s="2"/>
      <c r="L58" s="3"/>
      <c r="N58" s="10"/>
      <c r="Q58" s="3"/>
      <c r="R58" s="2"/>
      <c r="S58" s="3"/>
      <c r="U58" s="3"/>
    </row>
    <row r="59" spans="2:21" x14ac:dyDescent="0.2">
      <c r="C59" s="10"/>
      <c r="D59" s="2"/>
      <c r="F59" s="9" t="s">
        <v>69</v>
      </c>
      <c r="G59" s="10">
        <v>8.15</v>
      </c>
      <c r="I59" s="9" t="s">
        <v>64</v>
      </c>
      <c r="J59" s="10">
        <v>15.5</v>
      </c>
      <c r="K59" s="2"/>
      <c r="L59" s="3"/>
      <c r="N59" s="10"/>
      <c r="Q59" s="3"/>
      <c r="R59" s="2"/>
      <c r="S59" s="3"/>
      <c r="U59" s="3"/>
    </row>
    <row r="60" spans="2:21" x14ac:dyDescent="0.2">
      <c r="C60" s="10"/>
      <c r="D60" s="2"/>
      <c r="F60" s="9" t="s">
        <v>64</v>
      </c>
      <c r="G60" s="10">
        <v>15.5</v>
      </c>
      <c r="I60" s="9" t="s">
        <v>71</v>
      </c>
      <c r="J60" s="10">
        <v>15.5</v>
      </c>
      <c r="K60" s="2"/>
      <c r="L60" s="3"/>
      <c r="N60" s="10"/>
      <c r="Q60" s="3"/>
      <c r="R60" s="2"/>
      <c r="S60" s="3"/>
      <c r="U60" s="3"/>
    </row>
    <row r="61" spans="2:21" x14ac:dyDescent="0.2">
      <c r="D61" s="2"/>
      <c r="F61" s="9" t="s">
        <v>71</v>
      </c>
      <c r="G61" s="10">
        <v>15.5</v>
      </c>
      <c r="I61" s="9" t="s">
        <v>73</v>
      </c>
      <c r="J61" s="10">
        <v>81.93</v>
      </c>
      <c r="K61" s="2"/>
      <c r="L61" s="3"/>
      <c r="N61" s="10"/>
      <c r="Q61" s="3"/>
      <c r="R61" s="2"/>
      <c r="S61" s="3"/>
      <c r="U61" s="3"/>
    </row>
    <row r="62" spans="2:21" x14ac:dyDescent="0.2">
      <c r="D62" s="2"/>
      <c r="G62" s="10"/>
      <c r="I62" s="9" t="s">
        <v>74</v>
      </c>
      <c r="J62" s="10">
        <v>1020.07</v>
      </c>
      <c r="K62" s="2"/>
      <c r="L62" s="3"/>
      <c r="N62" s="10"/>
      <c r="Q62" s="3"/>
      <c r="R62" s="2"/>
      <c r="S62" s="3"/>
      <c r="U62" s="3"/>
    </row>
    <row r="63" spans="2:21" x14ac:dyDescent="0.2">
      <c r="D63" s="2"/>
      <c r="G63" s="10"/>
      <c r="I63" s="9" t="s">
        <v>72</v>
      </c>
      <c r="J63" s="10">
        <v>15.5</v>
      </c>
      <c r="K63" s="2"/>
      <c r="L63" s="3"/>
      <c r="N63" s="10"/>
      <c r="Q63" s="3"/>
      <c r="R63" s="2"/>
      <c r="S63" s="3"/>
      <c r="U63" s="3"/>
    </row>
    <row r="64" spans="2:21" x14ac:dyDescent="0.2">
      <c r="D64" s="2"/>
      <c r="G64" s="10"/>
      <c r="J64" s="10"/>
      <c r="K64" s="2"/>
      <c r="L64" s="3"/>
      <c r="Q64" s="3"/>
      <c r="R64" s="2"/>
      <c r="S64" s="3"/>
      <c r="U64" s="3"/>
    </row>
    <row r="65" spans="2:21" x14ac:dyDescent="0.2">
      <c r="C65" s="9"/>
      <c r="D65" s="2"/>
      <c r="G65" s="9"/>
      <c r="K65" s="5"/>
      <c r="L65" s="18"/>
      <c r="Q65" s="3"/>
      <c r="R65" s="2"/>
      <c r="S65" s="3"/>
      <c r="U65" s="3"/>
    </row>
    <row r="66" spans="2:21" x14ac:dyDescent="0.2">
      <c r="D66" s="2"/>
      <c r="F66" s="9" t="s">
        <v>75</v>
      </c>
      <c r="G66" s="3">
        <f>C52+SUM(C53:C65)-SUM(G52:G65)</f>
        <v>6723.41</v>
      </c>
      <c r="I66" s="9" t="s">
        <v>26</v>
      </c>
      <c r="J66" s="3">
        <f>SUM(N52:N64)-SUM(J52:J64)</f>
        <v>5880.27</v>
      </c>
      <c r="K66" s="2"/>
      <c r="L66" s="3"/>
      <c r="M66" s="9" t="s">
        <v>27</v>
      </c>
      <c r="N66" s="3"/>
      <c r="Q66" s="3"/>
      <c r="R66" s="2"/>
      <c r="S66" s="3"/>
      <c r="U66" s="3"/>
    </row>
    <row r="67" spans="2:21" x14ac:dyDescent="0.2">
      <c r="D67" s="2"/>
      <c r="K67" s="5"/>
      <c r="Q67" s="3"/>
      <c r="R67" s="2"/>
      <c r="S67" s="3"/>
      <c r="T67" s="3"/>
      <c r="U67" s="3"/>
    </row>
    <row r="68" spans="2:21" ht="12" thickBot="1" x14ac:dyDescent="0.25">
      <c r="C68" s="4">
        <f>SUM(C52:C67)</f>
        <v>7352.33</v>
      </c>
      <c r="D68" s="12"/>
      <c r="E68" s="6"/>
      <c r="G68" s="4">
        <f>SUM(G52:G67)</f>
        <v>7352.33</v>
      </c>
      <c r="J68" s="4">
        <f>SUM(J52:J67)</f>
        <v>7335</v>
      </c>
      <c r="K68" s="12"/>
      <c r="L68" s="6"/>
      <c r="N68" s="4">
        <f>SUM(N52:N67)</f>
        <v>7335</v>
      </c>
      <c r="Q68" s="4">
        <f>SUM(Q52:Q67)</f>
        <v>6723.41</v>
      </c>
      <c r="R68" s="12"/>
      <c r="S68" s="6"/>
      <c r="U68" s="4">
        <f>SUM(U52:U67)</f>
        <v>6723.4100000000008</v>
      </c>
    </row>
    <row r="69" spans="2:21" ht="12" thickTop="1" x14ac:dyDescent="0.2">
      <c r="C69" s="16">
        <f>C68-G68</f>
        <v>0</v>
      </c>
      <c r="D69" s="9"/>
      <c r="E69" s="9"/>
      <c r="G69" s="9"/>
      <c r="J69" s="16">
        <f>J68-N68</f>
        <v>0</v>
      </c>
      <c r="Q69" s="16">
        <f>Q68-U68</f>
        <v>0</v>
      </c>
      <c r="R69" s="6"/>
      <c r="S69" s="6"/>
      <c r="U69" s="6"/>
    </row>
    <row r="71" spans="2:21" ht="12.75" x14ac:dyDescent="0.2">
      <c r="B71" s="22" t="s">
        <v>98</v>
      </c>
      <c r="C71" s="22"/>
      <c r="D71" s="22"/>
      <c r="E71" s="22"/>
      <c r="F71" s="22"/>
      <c r="G71" s="22"/>
      <c r="I71" s="22" t="s">
        <v>81</v>
      </c>
      <c r="J71" s="22"/>
      <c r="K71" s="22"/>
      <c r="L71" s="22"/>
      <c r="M71" s="22"/>
      <c r="N71" s="22"/>
      <c r="P71" s="22" t="s">
        <v>99</v>
      </c>
      <c r="Q71" s="22"/>
      <c r="R71" s="22"/>
      <c r="S71" s="22"/>
      <c r="T71" s="22"/>
      <c r="U71" s="22"/>
    </row>
    <row r="72" spans="2:21" x14ac:dyDescent="0.2">
      <c r="B72" s="9" t="s">
        <v>82</v>
      </c>
      <c r="C72" s="3">
        <f>G66</f>
        <v>6723.41</v>
      </c>
      <c r="D72" s="1"/>
      <c r="F72" s="9" t="s">
        <v>73</v>
      </c>
      <c r="G72" s="10">
        <v>81.93</v>
      </c>
      <c r="I72" s="9" t="s">
        <v>83</v>
      </c>
      <c r="J72" s="10">
        <v>221.34</v>
      </c>
      <c r="K72" s="2"/>
      <c r="L72" s="3"/>
      <c r="M72" s="9" t="s">
        <v>83</v>
      </c>
      <c r="N72" s="10">
        <v>28.56</v>
      </c>
      <c r="P72" s="9" t="s">
        <v>0</v>
      </c>
      <c r="Q72" s="3">
        <f>G91</f>
        <v>68.719999999999345</v>
      </c>
      <c r="R72" s="2"/>
      <c r="S72" s="3"/>
      <c r="T72" s="9" t="s">
        <v>1</v>
      </c>
      <c r="U72" s="3">
        <f>U52+J91-N91</f>
        <v>-409.17000000000007</v>
      </c>
    </row>
    <row r="73" spans="2:21" x14ac:dyDescent="0.2">
      <c r="B73" s="9" t="s">
        <v>83</v>
      </c>
      <c r="C73" s="10">
        <v>28.56</v>
      </c>
      <c r="D73" s="2"/>
      <c r="F73" s="9" t="s">
        <v>101</v>
      </c>
      <c r="G73" s="10">
        <v>1020.07</v>
      </c>
      <c r="I73" s="9" t="s">
        <v>84</v>
      </c>
      <c r="J73" s="10">
        <v>178.5</v>
      </c>
      <c r="K73" s="2"/>
      <c r="L73" s="3"/>
      <c r="M73" s="9" t="s">
        <v>91</v>
      </c>
      <c r="N73" s="10">
        <v>13.95</v>
      </c>
      <c r="Q73" s="10"/>
      <c r="R73" s="2"/>
      <c r="S73" s="3"/>
      <c r="T73" s="9" t="s">
        <v>110</v>
      </c>
      <c r="U73" s="10">
        <v>20.14</v>
      </c>
    </row>
    <row r="74" spans="2:21" x14ac:dyDescent="0.2">
      <c r="B74" s="9" t="s">
        <v>91</v>
      </c>
      <c r="C74" s="10">
        <v>13.95</v>
      </c>
      <c r="D74" s="2"/>
      <c r="F74" s="9" t="s">
        <v>83</v>
      </c>
      <c r="G74" s="10">
        <v>221.34</v>
      </c>
      <c r="I74" s="9" t="s">
        <v>90</v>
      </c>
      <c r="J74" s="10">
        <v>26.14</v>
      </c>
      <c r="K74" s="2"/>
      <c r="L74" s="3"/>
      <c r="M74" s="9" t="s">
        <v>92</v>
      </c>
      <c r="N74" s="10">
        <v>13.95</v>
      </c>
      <c r="Q74" s="3"/>
      <c r="R74" s="2"/>
      <c r="S74" s="3"/>
      <c r="T74" s="9" t="s">
        <v>36</v>
      </c>
      <c r="U74" s="3">
        <f>U53</f>
        <v>457.75</v>
      </c>
    </row>
    <row r="75" spans="2:21" x14ac:dyDescent="0.2">
      <c r="B75" s="9" t="s">
        <v>92</v>
      </c>
      <c r="C75" s="10">
        <v>13.95</v>
      </c>
      <c r="D75" s="2"/>
      <c r="F75" s="9" t="s">
        <v>84</v>
      </c>
      <c r="G75" s="10">
        <v>178.5</v>
      </c>
      <c r="I75" s="9" t="s">
        <v>85</v>
      </c>
      <c r="J75" s="10">
        <v>1800</v>
      </c>
      <c r="K75" s="2"/>
      <c r="L75" s="3"/>
      <c r="M75" s="9" t="s">
        <v>13</v>
      </c>
      <c r="N75" s="10">
        <v>250</v>
      </c>
      <c r="Q75" s="3"/>
      <c r="R75" s="2"/>
      <c r="S75" s="3"/>
    </row>
    <row r="76" spans="2:21" x14ac:dyDescent="0.2">
      <c r="B76" s="9" t="s">
        <v>13</v>
      </c>
      <c r="C76" s="10">
        <v>250</v>
      </c>
      <c r="D76" s="2"/>
      <c r="F76" s="9" t="s">
        <v>72</v>
      </c>
      <c r="G76" s="10">
        <v>10.5</v>
      </c>
      <c r="I76" s="9" t="s">
        <v>86</v>
      </c>
      <c r="J76" s="10">
        <v>16.5</v>
      </c>
      <c r="K76" s="2"/>
      <c r="L76" s="3"/>
      <c r="M76" s="9" t="s">
        <v>13</v>
      </c>
      <c r="N76" s="10">
        <v>300</v>
      </c>
      <c r="Q76" s="3"/>
      <c r="R76" s="2"/>
      <c r="S76" s="3"/>
      <c r="U76" s="3"/>
    </row>
    <row r="77" spans="2:21" x14ac:dyDescent="0.2">
      <c r="B77" s="9" t="s">
        <v>13</v>
      </c>
      <c r="C77" s="10">
        <v>300</v>
      </c>
      <c r="D77" s="2"/>
      <c r="F77" s="9" t="s">
        <v>90</v>
      </c>
      <c r="G77" s="10">
        <v>26.14</v>
      </c>
      <c r="I77" s="9" t="s">
        <v>88</v>
      </c>
      <c r="J77" s="10">
        <v>722.63</v>
      </c>
      <c r="K77" s="2"/>
      <c r="L77" s="3"/>
      <c r="M77" s="9" t="s">
        <v>104</v>
      </c>
      <c r="N77" s="10">
        <v>12.95</v>
      </c>
      <c r="Q77" s="3"/>
      <c r="R77" s="2"/>
      <c r="S77" s="3"/>
      <c r="U77" s="3"/>
    </row>
    <row r="78" spans="2:21" x14ac:dyDescent="0.2">
      <c r="B78" s="9" t="s">
        <v>104</v>
      </c>
      <c r="C78" s="10">
        <v>12.95</v>
      </c>
      <c r="D78" s="2"/>
      <c r="F78" s="9" t="s">
        <v>85</v>
      </c>
      <c r="G78" s="10">
        <v>1800</v>
      </c>
      <c r="I78" s="9" t="s">
        <v>87</v>
      </c>
      <c r="J78" s="10">
        <v>1169.77</v>
      </c>
      <c r="K78" s="2"/>
      <c r="L78" s="3"/>
      <c r="M78" s="9" t="s">
        <v>105</v>
      </c>
      <c r="N78" s="10">
        <v>12.95</v>
      </c>
      <c r="Q78" s="3"/>
      <c r="R78" s="2"/>
      <c r="S78" s="3"/>
      <c r="U78" s="3"/>
    </row>
    <row r="79" spans="2:21" x14ac:dyDescent="0.2">
      <c r="B79" s="9" t="s">
        <v>105</v>
      </c>
      <c r="C79" s="10">
        <v>12.95</v>
      </c>
      <c r="D79" s="2"/>
      <c r="F79" s="9" t="s">
        <v>86</v>
      </c>
      <c r="G79" s="10">
        <v>16.5</v>
      </c>
      <c r="I79" s="9" t="s">
        <v>89</v>
      </c>
      <c r="J79" s="10">
        <v>339.86</v>
      </c>
      <c r="K79" s="2"/>
      <c r="L79" s="3"/>
      <c r="M79" s="9" t="s">
        <v>106</v>
      </c>
      <c r="N79" s="10">
        <v>25</v>
      </c>
      <c r="Q79" s="3"/>
      <c r="R79" s="2"/>
      <c r="S79" s="3"/>
      <c r="U79" s="3"/>
    </row>
    <row r="80" spans="2:21" x14ac:dyDescent="0.2">
      <c r="B80" s="9" t="s">
        <v>106</v>
      </c>
      <c r="C80" s="10">
        <v>25</v>
      </c>
      <c r="D80" s="2"/>
      <c r="F80" s="9" t="s">
        <v>88</v>
      </c>
      <c r="G80" s="10">
        <v>722.63</v>
      </c>
      <c r="I80" s="9" t="s">
        <v>93</v>
      </c>
      <c r="J80" s="10">
        <v>219.1</v>
      </c>
      <c r="K80" s="2"/>
      <c r="L80" s="3"/>
      <c r="M80" s="9" t="s">
        <v>107</v>
      </c>
      <c r="N80" s="10">
        <v>25.9</v>
      </c>
      <c r="Q80" s="3"/>
      <c r="R80" s="2"/>
      <c r="S80" s="3"/>
      <c r="U80" s="3"/>
    </row>
    <row r="81" spans="2:21" x14ac:dyDescent="0.2">
      <c r="B81" s="9" t="s">
        <v>107</v>
      </c>
      <c r="C81" s="10">
        <v>25.9</v>
      </c>
      <c r="D81" s="2"/>
      <c r="F81" s="9" t="s">
        <v>87</v>
      </c>
      <c r="G81" s="10">
        <v>1169.77</v>
      </c>
      <c r="I81" s="9" t="s">
        <v>95</v>
      </c>
      <c r="J81" s="10">
        <v>13.07</v>
      </c>
      <c r="K81" s="2"/>
      <c r="L81" s="3"/>
      <c r="M81" s="9" t="s">
        <v>108</v>
      </c>
      <c r="N81" s="10">
        <v>12.95</v>
      </c>
      <c r="Q81" s="3"/>
      <c r="R81" s="2"/>
      <c r="S81" s="3"/>
      <c r="U81" s="3"/>
    </row>
    <row r="82" spans="2:21" ht="22.5" x14ac:dyDescent="0.2">
      <c r="B82" s="9" t="s">
        <v>108</v>
      </c>
      <c r="C82" s="10">
        <v>12.95</v>
      </c>
      <c r="D82" s="2"/>
      <c r="F82" s="9" t="s">
        <v>89</v>
      </c>
      <c r="G82" s="10">
        <v>339.86</v>
      </c>
      <c r="I82" s="9" t="s">
        <v>94</v>
      </c>
      <c r="J82" s="10">
        <v>89.79</v>
      </c>
      <c r="K82" s="2"/>
      <c r="L82" s="3"/>
      <c r="M82" s="17" t="s">
        <v>114</v>
      </c>
      <c r="N82" s="10">
        <v>5</v>
      </c>
      <c r="Q82" s="3"/>
      <c r="R82" s="2"/>
      <c r="S82" s="3"/>
      <c r="U82" s="3"/>
    </row>
    <row r="83" spans="2:21" x14ac:dyDescent="0.2">
      <c r="C83" s="10"/>
      <c r="D83" s="2"/>
      <c r="F83" s="9" t="s">
        <v>93</v>
      </c>
      <c r="G83" s="10">
        <v>219.1</v>
      </c>
      <c r="I83" s="9" t="s">
        <v>74</v>
      </c>
      <c r="J83" s="10">
        <v>1020.06</v>
      </c>
      <c r="K83" s="2"/>
      <c r="L83" s="3"/>
      <c r="N83" s="10"/>
      <c r="Q83" s="3"/>
      <c r="R83" s="2"/>
      <c r="S83" s="3"/>
      <c r="U83" s="3"/>
    </row>
    <row r="84" spans="2:21" x14ac:dyDescent="0.2">
      <c r="C84" s="10"/>
      <c r="D84" s="2"/>
      <c r="F84" s="9" t="s">
        <v>95</v>
      </c>
      <c r="G84" s="10">
        <v>13.07</v>
      </c>
      <c r="I84" s="9" t="s">
        <v>102</v>
      </c>
      <c r="J84" s="10">
        <v>18.32</v>
      </c>
      <c r="K84" s="2"/>
      <c r="L84" s="3"/>
      <c r="N84" s="10"/>
      <c r="Q84" s="3"/>
      <c r="R84" s="2"/>
      <c r="S84" s="3"/>
      <c r="U84" s="3"/>
    </row>
    <row r="85" spans="2:21" x14ac:dyDescent="0.2">
      <c r="C85" s="10"/>
      <c r="D85" s="2"/>
      <c r="F85" s="9" t="s">
        <v>94</v>
      </c>
      <c r="G85" s="10">
        <v>89.79</v>
      </c>
      <c r="I85" s="9" t="s">
        <v>103</v>
      </c>
      <c r="J85" s="10">
        <v>383.18</v>
      </c>
      <c r="K85" s="2"/>
      <c r="L85" s="3"/>
      <c r="N85" s="10"/>
      <c r="Q85" s="3"/>
      <c r="R85" s="2"/>
      <c r="S85" s="3"/>
      <c r="U85" s="3"/>
    </row>
    <row r="86" spans="2:21" x14ac:dyDescent="0.2">
      <c r="C86" s="10"/>
      <c r="D86" s="2"/>
      <c r="F86" s="9" t="s">
        <v>100</v>
      </c>
      <c r="G86" s="10">
        <v>1020.06</v>
      </c>
      <c r="I86" s="9" t="s">
        <v>109</v>
      </c>
      <c r="J86" s="10">
        <v>20.14</v>
      </c>
      <c r="K86" s="2"/>
      <c r="L86" s="3"/>
      <c r="N86" s="10"/>
      <c r="Q86" s="3"/>
      <c r="R86" s="2"/>
      <c r="S86" s="3"/>
      <c r="U86" s="3"/>
    </row>
    <row r="87" spans="2:21" x14ac:dyDescent="0.2">
      <c r="C87" s="10"/>
      <c r="D87" s="2"/>
      <c r="F87" s="9" t="s">
        <v>102</v>
      </c>
      <c r="G87" s="10">
        <v>18.32</v>
      </c>
      <c r="I87" s="9" t="s">
        <v>110</v>
      </c>
      <c r="J87" s="10">
        <v>20.14</v>
      </c>
      <c r="K87" s="2"/>
      <c r="L87" s="3"/>
      <c r="N87" s="10"/>
      <c r="Q87" s="3"/>
      <c r="R87" s="2"/>
      <c r="S87" s="3"/>
      <c r="U87" s="3"/>
    </row>
    <row r="88" spans="2:21" x14ac:dyDescent="0.2">
      <c r="C88" s="10"/>
      <c r="D88" s="2"/>
      <c r="F88" s="9" t="s">
        <v>103</v>
      </c>
      <c r="G88" s="10">
        <v>383.18</v>
      </c>
      <c r="J88" s="10"/>
      <c r="K88" s="2"/>
      <c r="L88" s="3"/>
      <c r="N88" s="10"/>
      <c r="Q88" s="3"/>
      <c r="R88" s="2"/>
      <c r="S88" s="3"/>
      <c r="U88" s="3"/>
    </row>
    <row r="89" spans="2:21" x14ac:dyDescent="0.2">
      <c r="C89" s="10"/>
      <c r="D89" s="2"/>
      <c r="F89" s="9" t="s">
        <v>109</v>
      </c>
      <c r="G89" s="10">
        <v>20.14</v>
      </c>
      <c r="J89" s="10"/>
      <c r="K89" s="2"/>
      <c r="L89" s="3"/>
      <c r="Q89" s="3"/>
      <c r="R89" s="2"/>
      <c r="S89" s="3"/>
      <c r="U89" s="3"/>
    </row>
    <row r="90" spans="2:21" x14ac:dyDescent="0.2">
      <c r="C90" s="9"/>
      <c r="D90" s="2"/>
      <c r="G90" s="9"/>
      <c r="K90" s="5"/>
      <c r="L90" s="18"/>
      <c r="Q90" s="3"/>
      <c r="R90" s="2"/>
      <c r="S90" s="3"/>
      <c r="U90" s="3"/>
    </row>
    <row r="91" spans="2:21" x14ac:dyDescent="0.2">
      <c r="D91" s="2"/>
      <c r="F91" s="9" t="s">
        <v>96</v>
      </c>
      <c r="G91" s="3">
        <f>C72+SUM(C73:C90)-SUM(G72:G90)</f>
        <v>68.719999999999345</v>
      </c>
      <c r="I91" s="9" t="s">
        <v>26</v>
      </c>
      <c r="J91" s="3"/>
      <c r="K91" s="2"/>
      <c r="L91" s="3"/>
      <c r="M91" s="9" t="str">
        <f>M66</f>
        <v>Nadelig saldo (naar balans)</v>
      </c>
      <c r="N91" s="3">
        <f>SUM(J72:J89)-SUM(N72:N89)</f>
        <v>5557.3300000000008</v>
      </c>
      <c r="Q91" s="3"/>
      <c r="R91" s="2"/>
      <c r="S91" s="3"/>
      <c r="U91" s="3"/>
    </row>
    <row r="92" spans="2:21" x14ac:dyDescent="0.2">
      <c r="D92" s="2"/>
      <c r="K92" s="5"/>
      <c r="Q92" s="3"/>
      <c r="R92" s="2"/>
      <c r="S92" s="3"/>
      <c r="T92" s="3"/>
      <c r="U92" s="3"/>
    </row>
    <row r="93" spans="2:21" ht="12" thickBot="1" x14ac:dyDescent="0.25">
      <c r="C93" s="4">
        <f>SUM(C72:C92)</f>
        <v>7419.619999999999</v>
      </c>
      <c r="D93" s="12"/>
      <c r="E93" s="6"/>
      <c r="G93" s="4">
        <f>SUM(G72:G92)</f>
        <v>7419.62</v>
      </c>
      <c r="J93" s="4">
        <f>SUM(J72:J92)</f>
        <v>6258.5400000000009</v>
      </c>
      <c r="K93" s="12"/>
      <c r="L93" s="6"/>
      <c r="N93" s="4">
        <f>SUM(N72:N92)</f>
        <v>6258.5400000000009</v>
      </c>
      <c r="Q93" s="4">
        <f>SUM(Q72:Q92)</f>
        <v>68.719999999999345</v>
      </c>
      <c r="R93" s="12"/>
      <c r="S93" s="6"/>
      <c r="U93" s="4">
        <f>SUM(U72:U92)</f>
        <v>68.719999999999914</v>
      </c>
    </row>
    <row r="94" spans="2:21" ht="12" thickTop="1" x14ac:dyDescent="0.2">
      <c r="C94" s="16">
        <f>C93-G93</f>
        <v>0</v>
      </c>
      <c r="D94" s="9"/>
      <c r="E94" s="9"/>
      <c r="G94" s="9"/>
      <c r="J94" s="16">
        <f>J93-N93</f>
        <v>0</v>
      </c>
      <c r="Q94" s="16">
        <f>Q93-U93</f>
        <v>-5.6843418860808015E-13</v>
      </c>
      <c r="R94" s="6"/>
      <c r="S94" s="6"/>
      <c r="U94" s="6"/>
    </row>
    <row r="96" spans="2:21" ht="12.75" x14ac:dyDescent="0.2">
      <c r="B96" s="22" t="s">
        <v>125</v>
      </c>
      <c r="C96" s="22"/>
      <c r="D96" s="22"/>
      <c r="E96" s="22"/>
      <c r="F96" s="22"/>
      <c r="G96" s="22"/>
      <c r="I96" s="22" t="s">
        <v>113</v>
      </c>
      <c r="J96" s="22"/>
      <c r="K96" s="22"/>
      <c r="L96" s="22"/>
      <c r="M96" s="22"/>
      <c r="N96" s="22"/>
      <c r="P96" s="22" t="s">
        <v>117</v>
      </c>
      <c r="Q96" s="22"/>
      <c r="R96" s="22"/>
      <c r="S96" s="22"/>
      <c r="T96" s="22"/>
      <c r="U96" s="22"/>
    </row>
    <row r="97" spans="2:21" x14ac:dyDescent="0.2">
      <c r="B97" s="9" t="s">
        <v>112</v>
      </c>
      <c r="C97" s="3">
        <f>G91</f>
        <v>68.719999999999345</v>
      </c>
      <c r="D97" s="1"/>
      <c r="F97" s="9" t="s">
        <v>111</v>
      </c>
      <c r="G97" s="10">
        <v>192.78</v>
      </c>
      <c r="I97" s="9" t="s">
        <v>111</v>
      </c>
      <c r="J97" s="10">
        <v>192.78</v>
      </c>
      <c r="K97" s="2"/>
      <c r="L97" s="3"/>
      <c r="M97" s="9" t="s">
        <v>13</v>
      </c>
      <c r="N97" s="10">
        <v>250</v>
      </c>
      <c r="P97" s="9" t="s">
        <v>0</v>
      </c>
      <c r="Q97" s="3">
        <f>G108</f>
        <v>2547.0099999999993</v>
      </c>
      <c r="R97" s="2"/>
      <c r="S97" s="3"/>
      <c r="T97" s="9" t="s">
        <v>1</v>
      </c>
      <c r="U97" s="3">
        <f>U72+J108-N108</f>
        <v>2069.66</v>
      </c>
    </row>
    <row r="98" spans="2:21" ht="22.5" x14ac:dyDescent="0.2">
      <c r="B98" s="9" t="s">
        <v>13</v>
      </c>
      <c r="C98" s="10">
        <v>250</v>
      </c>
      <c r="D98" s="2"/>
      <c r="F98" s="9" t="s">
        <v>110</v>
      </c>
      <c r="G98" s="10">
        <v>19.23</v>
      </c>
      <c r="J98" s="10"/>
      <c r="K98" s="2"/>
      <c r="L98" s="3"/>
      <c r="M98" s="17" t="s">
        <v>116</v>
      </c>
      <c r="N98" s="10">
        <f>U73-G98</f>
        <v>0.91000000000000014</v>
      </c>
      <c r="Q98" s="10"/>
      <c r="R98" s="2"/>
      <c r="S98" s="3"/>
      <c r="T98" s="9" t="s">
        <v>36</v>
      </c>
      <c r="U98" s="3">
        <f>U74</f>
        <v>457.75</v>
      </c>
    </row>
    <row r="99" spans="2:21" x14ac:dyDescent="0.2">
      <c r="B99" s="9" t="s">
        <v>13</v>
      </c>
      <c r="C99" s="10">
        <v>2500</v>
      </c>
      <c r="D99" s="2"/>
      <c r="F99" s="9" t="s">
        <v>115</v>
      </c>
      <c r="G99" s="10">
        <v>26.64</v>
      </c>
      <c r="I99" s="9" t="s">
        <v>115</v>
      </c>
      <c r="J99" s="10">
        <v>26.64</v>
      </c>
      <c r="K99" s="2"/>
      <c r="L99" s="3"/>
      <c r="M99" s="9" t="s">
        <v>13</v>
      </c>
      <c r="N99" s="10">
        <v>2500</v>
      </c>
      <c r="Q99" s="3"/>
      <c r="R99" s="2"/>
      <c r="S99" s="3"/>
      <c r="T99" s="9" t="s">
        <v>124</v>
      </c>
      <c r="U99" s="10">
        <v>19.600000000000001</v>
      </c>
    </row>
    <row r="100" spans="2:21" x14ac:dyDescent="0.2">
      <c r="B100" s="9" t="s">
        <v>122</v>
      </c>
      <c r="C100" s="10">
        <v>25</v>
      </c>
      <c r="D100" s="2"/>
      <c r="F100" s="9" t="s">
        <v>120</v>
      </c>
      <c r="G100" s="10">
        <v>19.23</v>
      </c>
      <c r="I100" s="9" t="s">
        <v>120</v>
      </c>
      <c r="J100" s="10">
        <v>19.23</v>
      </c>
      <c r="K100" s="2"/>
      <c r="L100" s="3"/>
      <c r="M100" s="9" t="s">
        <v>122</v>
      </c>
      <c r="N100" s="10">
        <v>25</v>
      </c>
      <c r="Q100" s="3"/>
      <c r="R100" s="2"/>
      <c r="S100" s="3"/>
      <c r="U100" s="10"/>
    </row>
    <row r="101" spans="2:21" x14ac:dyDescent="0.2">
      <c r="C101" s="10"/>
      <c r="D101" s="2"/>
      <c r="F101" s="9" t="s">
        <v>121</v>
      </c>
      <c r="G101" s="10">
        <v>19.23</v>
      </c>
      <c r="I101" s="9" t="s">
        <v>121</v>
      </c>
      <c r="J101" s="10">
        <v>19.23</v>
      </c>
      <c r="K101" s="2"/>
      <c r="L101" s="3"/>
      <c r="N101" s="10"/>
      <c r="Q101" s="3"/>
      <c r="R101" s="2"/>
      <c r="S101" s="3"/>
      <c r="U101" s="10"/>
    </row>
    <row r="102" spans="2:21" x14ac:dyDescent="0.2">
      <c r="C102" s="10"/>
      <c r="D102" s="2"/>
      <c r="F102" s="9" t="s">
        <v>123</v>
      </c>
      <c r="G102" s="10">
        <v>19.600000000000001</v>
      </c>
      <c r="I102" s="9" t="s">
        <v>123</v>
      </c>
      <c r="J102" s="10">
        <v>19.600000000000001</v>
      </c>
      <c r="K102" s="2"/>
      <c r="L102" s="3"/>
      <c r="N102" s="10"/>
      <c r="Q102" s="3"/>
      <c r="R102" s="2"/>
      <c r="S102" s="3"/>
      <c r="U102" s="10"/>
    </row>
    <row r="103" spans="2:21" x14ac:dyDescent="0.2">
      <c r="C103" s="10"/>
      <c r="D103" s="2"/>
      <c r="G103" s="10"/>
      <c r="I103" s="9" t="s">
        <v>124</v>
      </c>
      <c r="J103" s="10">
        <v>19.600000000000001</v>
      </c>
      <c r="K103" s="2"/>
      <c r="L103" s="3"/>
      <c r="N103" s="10"/>
      <c r="Q103" s="3"/>
      <c r="R103" s="2"/>
      <c r="S103" s="3"/>
      <c r="U103" s="10"/>
    </row>
    <row r="104" spans="2:21" x14ac:dyDescent="0.2">
      <c r="C104" s="10"/>
      <c r="D104" s="2"/>
      <c r="G104" s="10"/>
      <c r="J104" s="10"/>
      <c r="K104" s="2"/>
      <c r="L104" s="3"/>
      <c r="N104" s="10"/>
      <c r="Q104" s="3"/>
      <c r="R104" s="2"/>
      <c r="S104" s="3"/>
      <c r="U104" s="10"/>
    </row>
    <row r="105" spans="2:21" x14ac:dyDescent="0.2">
      <c r="C105" s="10"/>
      <c r="D105" s="2"/>
      <c r="G105" s="10"/>
      <c r="J105" s="10"/>
      <c r="K105" s="2"/>
      <c r="L105" s="3"/>
      <c r="N105" s="10"/>
      <c r="Q105" s="3"/>
      <c r="R105" s="2"/>
      <c r="S105" s="3"/>
      <c r="U105" s="10"/>
    </row>
    <row r="106" spans="2:21" x14ac:dyDescent="0.2">
      <c r="C106" s="10"/>
      <c r="D106" s="2"/>
      <c r="G106" s="10"/>
      <c r="J106" s="10"/>
      <c r="K106" s="2"/>
      <c r="L106" s="3"/>
      <c r="N106" s="10"/>
      <c r="Q106" s="3"/>
      <c r="R106" s="2"/>
      <c r="S106" s="3"/>
    </row>
    <row r="107" spans="2:21" x14ac:dyDescent="0.2">
      <c r="C107" s="9"/>
      <c r="D107" s="2"/>
      <c r="G107" s="9"/>
      <c r="J107" s="10"/>
      <c r="K107" s="2"/>
      <c r="L107" s="3"/>
      <c r="Q107" s="3"/>
      <c r="R107" s="2"/>
      <c r="S107" s="3"/>
      <c r="U107" s="3"/>
    </row>
    <row r="108" spans="2:21" x14ac:dyDescent="0.2">
      <c r="D108" s="2"/>
      <c r="F108" s="9" t="s">
        <v>118</v>
      </c>
      <c r="G108" s="3">
        <f>C97+SUM(C98:C107)-SUM(G97:G107)</f>
        <v>2547.0099999999993</v>
      </c>
      <c r="I108" s="9" t="s">
        <v>26</v>
      </c>
      <c r="J108" s="3">
        <f>SUM(N97:N106)-SUM(J97:J106)</f>
        <v>2478.83</v>
      </c>
      <c r="K108" s="2"/>
      <c r="L108" s="3"/>
      <c r="M108" s="9" t="str">
        <f>M91</f>
        <v>Nadelig saldo (naar balans)</v>
      </c>
      <c r="N108" s="3"/>
      <c r="Q108" s="3"/>
      <c r="R108" s="2"/>
      <c r="S108" s="3"/>
      <c r="U108" s="3"/>
    </row>
    <row r="109" spans="2:21" x14ac:dyDescent="0.2">
      <c r="D109" s="2"/>
      <c r="K109" s="5"/>
      <c r="Q109" s="3"/>
      <c r="R109" s="2"/>
      <c r="S109" s="3"/>
      <c r="T109" s="3"/>
      <c r="U109" s="3"/>
    </row>
    <row r="110" spans="2:21" ht="12" thickBot="1" x14ac:dyDescent="0.25">
      <c r="C110" s="4">
        <f>SUM(C97:C109)</f>
        <v>2843.7199999999993</v>
      </c>
      <c r="D110" s="12"/>
      <c r="E110" s="6"/>
      <c r="G110" s="4">
        <f>SUM(G97:G109)</f>
        <v>2843.7199999999993</v>
      </c>
      <c r="J110" s="4">
        <f>SUM(J97:J109)</f>
        <v>2775.91</v>
      </c>
      <c r="K110" s="12"/>
      <c r="L110" s="6"/>
      <c r="N110" s="4">
        <f>SUM(N97:N109)</f>
        <v>2775.91</v>
      </c>
      <c r="Q110" s="4">
        <f>SUM(Q97:Q109)</f>
        <v>2547.0099999999993</v>
      </c>
      <c r="R110" s="12"/>
      <c r="S110" s="6"/>
      <c r="U110" s="4">
        <f>SUM(U97:U109)</f>
        <v>2547.0099999999998</v>
      </c>
    </row>
    <row r="111" spans="2:21" ht="12" thickTop="1" x14ac:dyDescent="0.2">
      <c r="C111" s="16">
        <f>C110-G110</f>
        <v>0</v>
      </c>
      <c r="D111" s="9"/>
      <c r="E111" s="9"/>
      <c r="G111" s="9"/>
      <c r="J111" s="16">
        <f>J110-N110</f>
        <v>0</v>
      </c>
      <c r="Q111" s="16">
        <f>Q110-U110</f>
        <v>0</v>
      </c>
      <c r="R111" s="6"/>
      <c r="S111" s="6"/>
      <c r="U111" s="6"/>
    </row>
    <row r="112" spans="2:21" x14ac:dyDescent="0.2">
      <c r="C112" s="16"/>
      <c r="D112" s="9"/>
      <c r="E112" s="9"/>
      <c r="G112" s="9"/>
      <c r="J112" s="16"/>
      <c r="Q112" s="16"/>
      <c r="R112" s="6"/>
      <c r="S112" s="6"/>
      <c r="U112" s="6"/>
    </row>
    <row r="113" spans="2:21" ht="12.75" x14ac:dyDescent="0.2">
      <c r="B113" s="22" t="s">
        <v>140</v>
      </c>
      <c r="C113" s="22"/>
      <c r="D113" s="22"/>
      <c r="E113" s="22"/>
      <c r="F113" s="22"/>
      <c r="G113" s="22"/>
      <c r="I113" s="22" t="s">
        <v>126</v>
      </c>
      <c r="J113" s="22"/>
      <c r="K113" s="22"/>
      <c r="L113" s="22"/>
      <c r="M113" s="22"/>
      <c r="N113" s="22"/>
      <c r="P113" s="22" t="s">
        <v>141</v>
      </c>
      <c r="Q113" s="22"/>
      <c r="R113" s="22"/>
      <c r="S113" s="22"/>
      <c r="T113" s="22"/>
      <c r="U113" s="22"/>
    </row>
    <row r="114" spans="2:21" x14ac:dyDescent="0.2">
      <c r="B114" s="9" t="s">
        <v>127</v>
      </c>
      <c r="C114" s="3">
        <f>G108</f>
        <v>2547.0099999999993</v>
      </c>
      <c r="D114" s="1"/>
      <c r="F114" s="9" t="s">
        <v>128</v>
      </c>
      <c r="G114" s="10">
        <v>142.80000000000001</v>
      </c>
      <c r="I114" s="9" t="s">
        <v>128</v>
      </c>
      <c r="J114" s="10">
        <v>142.80000000000001</v>
      </c>
      <c r="K114" s="2"/>
      <c r="L114" s="3"/>
      <c r="M114" s="9" t="s">
        <v>131</v>
      </c>
      <c r="N114" s="10">
        <v>13</v>
      </c>
      <c r="P114" s="9" t="s">
        <v>0</v>
      </c>
      <c r="Q114" s="3">
        <f>G129</f>
        <v>2095.5299999999997</v>
      </c>
      <c r="R114" s="2"/>
      <c r="S114" s="3"/>
      <c r="T114" s="9" t="s">
        <v>1</v>
      </c>
      <c r="U114" s="3">
        <f>U97+J129-N129</f>
        <v>1613.98</v>
      </c>
    </row>
    <row r="115" spans="2:21" x14ac:dyDescent="0.2">
      <c r="B115" s="9" t="s">
        <v>131</v>
      </c>
      <c r="C115" s="10">
        <v>13</v>
      </c>
      <c r="D115" s="2"/>
      <c r="F115" s="9" t="s">
        <v>136</v>
      </c>
      <c r="G115" s="10">
        <v>150</v>
      </c>
      <c r="I115" s="9" t="s">
        <v>136</v>
      </c>
      <c r="J115" s="10">
        <v>150</v>
      </c>
      <c r="K115" s="2"/>
      <c r="L115" s="3"/>
      <c r="M115" s="9" t="s">
        <v>132</v>
      </c>
      <c r="N115" s="10">
        <v>70</v>
      </c>
      <c r="Q115" s="10"/>
      <c r="R115" s="2"/>
      <c r="S115" s="3"/>
      <c r="T115" s="9" t="s">
        <v>36</v>
      </c>
      <c r="U115" s="3">
        <f>U98</f>
        <v>457.75</v>
      </c>
    </row>
    <row r="116" spans="2:21" x14ac:dyDescent="0.2">
      <c r="B116" s="9" t="s">
        <v>132</v>
      </c>
      <c r="C116" s="10">
        <v>70</v>
      </c>
      <c r="D116" s="2"/>
      <c r="F116" s="9" t="s">
        <v>124</v>
      </c>
      <c r="G116" s="10">
        <v>19.32</v>
      </c>
      <c r="J116" s="10"/>
      <c r="K116" s="2"/>
      <c r="L116" s="3"/>
      <c r="M116" s="9" t="s">
        <v>14</v>
      </c>
      <c r="N116" s="10">
        <v>250</v>
      </c>
      <c r="Q116" s="3"/>
      <c r="R116" s="2"/>
      <c r="S116" s="3"/>
      <c r="T116" s="9" t="s">
        <v>148</v>
      </c>
      <c r="U116" s="10">
        <v>23.8</v>
      </c>
    </row>
    <row r="117" spans="2:21" ht="22.5" x14ac:dyDescent="0.2">
      <c r="B117" s="9" t="s">
        <v>14</v>
      </c>
      <c r="C117" s="10">
        <v>250</v>
      </c>
      <c r="D117" s="2"/>
      <c r="F117" s="9" t="s">
        <v>130</v>
      </c>
      <c r="G117" s="10">
        <v>24.08</v>
      </c>
      <c r="I117" s="9" t="s">
        <v>130</v>
      </c>
      <c r="J117" s="10">
        <v>24.08</v>
      </c>
      <c r="K117" s="2"/>
      <c r="L117" s="3"/>
      <c r="M117" s="17" t="s">
        <v>137</v>
      </c>
      <c r="N117" s="10">
        <v>0.28000000000000003</v>
      </c>
      <c r="Q117" s="3"/>
      <c r="R117" s="2"/>
      <c r="S117" s="3"/>
      <c r="U117" s="10"/>
    </row>
    <row r="118" spans="2:21" x14ac:dyDescent="0.2">
      <c r="B118" s="9" t="s">
        <v>146</v>
      </c>
      <c r="C118" s="10">
        <v>100</v>
      </c>
      <c r="D118" s="2"/>
      <c r="F118" s="9" t="s">
        <v>135</v>
      </c>
      <c r="G118" s="10">
        <v>423.36</v>
      </c>
      <c r="I118" s="9" t="s">
        <v>135</v>
      </c>
      <c r="J118" s="10">
        <v>423.36</v>
      </c>
      <c r="K118" s="2"/>
      <c r="L118" s="3"/>
      <c r="M118" s="9" t="s">
        <v>146</v>
      </c>
      <c r="N118" s="10">
        <v>100</v>
      </c>
      <c r="Q118" s="3"/>
      <c r="R118" s="2"/>
      <c r="S118" s="3"/>
      <c r="U118" s="10"/>
    </row>
    <row r="119" spans="2:21" x14ac:dyDescent="0.2">
      <c r="B119" s="9" t="s">
        <v>13</v>
      </c>
      <c r="C119" s="10">
        <v>1000</v>
      </c>
      <c r="D119" s="2"/>
      <c r="F119" s="9" t="s">
        <v>134</v>
      </c>
      <c r="G119" s="10">
        <v>221.22</v>
      </c>
      <c r="I119" s="9" t="s">
        <v>134</v>
      </c>
      <c r="J119" s="10">
        <v>221.22</v>
      </c>
      <c r="K119" s="2"/>
      <c r="L119" s="3"/>
      <c r="M119" s="9" t="s">
        <v>13</v>
      </c>
      <c r="N119" s="10">
        <v>1000</v>
      </c>
      <c r="Q119" s="3"/>
      <c r="R119" s="2"/>
      <c r="S119" s="3"/>
      <c r="U119" s="10"/>
    </row>
    <row r="120" spans="2:21" x14ac:dyDescent="0.2">
      <c r="C120" s="10"/>
      <c r="D120" s="2"/>
      <c r="F120" s="9" t="s">
        <v>133</v>
      </c>
      <c r="G120" s="10">
        <v>357</v>
      </c>
      <c r="I120" s="9" t="s">
        <v>133</v>
      </c>
      <c r="J120" s="10">
        <v>357</v>
      </c>
      <c r="K120" s="2"/>
      <c r="L120" s="3"/>
      <c r="N120" s="10"/>
      <c r="Q120" s="3"/>
      <c r="R120" s="2"/>
      <c r="S120" s="3"/>
      <c r="U120" s="10"/>
    </row>
    <row r="121" spans="2:21" x14ac:dyDescent="0.2">
      <c r="C121" s="10"/>
      <c r="D121" s="2"/>
      <c r="F121" s="9" t="s">
        <v>129</v>
      </c>
      <c r="G121" s="10">
        <v>24.54</v>
      </c>
      <c r="I121" s="9" t="s">
        <v>129</v>
      </c>
      <c r="J121" s="10">
        <v>24.54</v>
      </c>
      <c r="K121" s="2"/>
      <c r="L121" s="3"/>
      <c r="N121" s="10"/>
      <c r="Q121" s="3"/>
      <c r="R121" s="2"/>
      <c r="S121" s="3"/>
      <c r="U121" s="10"/>
    </row>
    <row r="122" spans="2:21" x14ac:dyDescent="0.2">
      <c r="C122" s="10"/>
      <c r="D122" s="2"/>
      <c r="F122" s="9" t="s">
        <v>147</v>
      </c>
      <c r="G122" s="10">
        <v>23.84</v>
      </c>
      <c r="I122" s="9" t="s">
        <v>147</v>
      </c>
      <c r="J122" s="10">
        <v>23.84</v>
      </c>
      <c r="K122" s="2"/>
      <c r="L122" s="3"/>
      <c r="N122" s="10"/>
      <c r="Q122" s="3"/>
      <c r="R122" s="2"/>
      <c r="S122" s="3"/>
      <c r="U122" s="10"/>
    </row>
    <row r="123" spans="2:21" x14ac:dyDescent="0.2">
      <c r="C123" s="10"/>
      <c r="D123" s="2"/>
      <c r="F123" s="9" t="s">
        <v>145</v>
      </c>
      <c r="G123" s="10">
        <v>23.8</v>
      </c>
      <c r="I123" s="9" t="s">
        <v>145</v>
      </c>
      <c r="J123" s="10">
        <v>23.8</v>
      </c>
      <c r="K123" s="2"/>
      <c r="L123" s="3"/>
      <c r="N123" s="10"/>
      <c r="Q123" s="3"/>
      <c r="R123" s="2"/>
      <c r="S123" s="3"/>
      <c r="U123" s="10"/>
    </row>
    <row r="124" spans="2:21" x14ac:dyDescent="0.2">
      <c r="C124" s="10"/>
      <c r="D124" s="2"/>
      <c r="F124" s="9" t="s">
        <v>144</v>
      </c>
      <c r="G124" s="10">
        <v>341.22</v>
      </c>
      <c r="I124" s="9" t="s">
        <v>144</v>
      </c>
      <c r="J124" s="10">
        <v>341.22</v>
      </c>
      <c r="K124" s="2"/>
      <c r="L124" s="3"/>
      <c r="N124" s="10"/>
      <c r="Q124" s="3"/>
      <c r="R124" s="2"/>
      <c r="S124" s="3"/>
      <c r="U124" s="10"/>
    </row>
    <row r="125" spans="2:21" x14ac:dyDescent="0.2">
      <c r="C125" s="10"/>
      <c r="D125" s="2"/>
      <c r="F125" s="9" t="s">
        <v>143</v>
      </c>
      <c r="G125" s="10">
        <v>50</v>
      </c>
      <c r="I125" s="9" t="s">
        <v>143</v>
      </c>
      <c r="J125" s="10">
        <v>50</v>
      </c>
      <c r="K125" s="2"/>
      <c r="L125" s="3"/>
      <c r="N125" s="10"/>
      <c r="Q125" s="3"/>
      <c r="R125" s="2"/>
      <c r="S125" s="3"/>
      <c r="U125" s="10"/>
    </row>
    <row r="126" spans="2:21" x14ac:dyDescent="0.2">
      <c r="C126" s="10"/>
      <c r="D126" s="2"/>
      <c r="F126" s="9" t="s">
        <v>142</v>
      </c>
      <c r="G126" s="10">
        <v>83.3</v>
      </c>
      <c r="I126" s="9" t="s">
        <v>142</v>
      </c>
      <c r="J126" s="10">
        <v>83.3</v>
      </c>
      <c r="K126" s="2"/>
      <c r="L126" s="3"/>
      <c r="N126" s="10"/>
      <c r="Q126" s="3"/>
      <c r="R126" s="2"/>
      <c r="S126" s="3"/>
      <c r="U126" s="10"/>
    </row>
    <row r="127" spans="2:21" x14ac:dyDescent="0.2">
      <c r="C127" s="10"/>
      <c r="D127" s="2"/>
      <c r="G127" s="10"/>
      <c r="I127" s="9" t="s">
        <v>148</v>
      </c>
      <c r="J127" s="10">
        <v>23.8</v>
      </c>
      <c r="K127" s="2"/>
      <c r="L127" s="3"/>
      <c r="N127" s="10"/>
      <c r="Q127" s="3"/>
      <c r="R127" s="2"/>
      <c r="S127" s="3"/>
    </row>
    <row r="128" spans="2:21" x14ac:dyDescent="0.2">
      <c r="C128" s="9"/>
      <c r="D128" s="2"/>
      <c r="G128" s="9"/>
      <c r="J128" s="10"/>
      <c r="K128" s="2"/>
      <c r="L128" s="3"/>
      <c r="Q128" s="3"/>
      <c r="R128" s="2"/>
      <c r="S128" s="3"/>
      <c r="U128" s="3"/>
    </row>
    <row r="129" spans="2:21" x14ac:dyDescent="0.2">
      <c r="D129" s="2"/>
      <c r="F129" s="9" t="s">
        <v>138</v>
      </c>
      <c r="G129" s="3">
        <f>C114+SUM(C115:C128)-SUM(G114:G128)</f>
        <v>2095.5299999999997</v>
      </c>
      <c r="I129" s="9" t="str">
        <f>IF(J129&lt;0,"Nadelig saldo (naar balans)","Voordelig saldo (naar balans)")</f>
        <v>Nadelig saldo (naar balans)</v>
      </c>
      <c r="J129" s="3">
        <f>SUM(N114:N127)-SUM(J114:J127)</f>
        <v>-455.67999999999984</v>
      </c>
      <c r="K129" s="2"/>
      <c r="L129" s="3"/>
      <c r="M129" s="9" t="str">
        <f>IF(J129&gt;0,"Nadelig saldo (naar balans)","Voordelig saldo (naar balans)")</f>
        <v>Voordelig saldo (naar balans)</v>
      </c>
      <c r="N129" s="3"/>
      <c r="Q129" s="3"/>
      <c r="R129" s="2"/>
      <c r="S129" s="3"/>
      <c r="U129" s="3"/>
    </row>
    <row r="130" spans="2:21" x14ac:dyDescent="0.2">
      <c r="D130" s="2"/>
      <c r="K130" s="5"/>
      <c r="Q130" s="3"/>
      <c r="R130" s="2"/>
      <c r="S130" s="3"/>
      <c r="T130" s="3"/>
      <c r="U130" s="3"/>
    </row>
    <row r="131" spans="2:21" ht="12" thickBot="1" x14ac:dyDescent="0.25">
      <c r="C131" s="4">
        <f>SUM(C114:C130)</f>
        <v>3980.0099999999993</v>
      </c>
      <c r="D131" s="12"/>
      <c r="E131" s="6"/>
      <c r="G131" s="4">
        <f>SUM(G114:G130)</f>
        <v>3980.0099999999993</v>
      </c>
      <c r="J131" s="4">
        <f>SUM(J114:J130)</f>
        <v>1433.28</v>
      </c>
      <c r="K131" s="12"/>
      <c r="L131" s="6"/>
      <c r="N131" s="4">
        <f>SUM(N114:N130)</f>
        <v>1433.28</v>
      </c>
      <c r="Q131" s="4">
        <f>SUM(Q114:Q130)</f>
        <v>2095.5299999999997</v>
      </c>
      <c r="R131" s="12"/>
      <c r="S131" s="6"/>
      <c r="U131" s="4">
        <f>SUM(U114:U130)</f>
        <v>2095.5300000000002</v>
      </c>
    </row>
    <row r="132" spans="2:21" ht="12" thickTop="1" x14ac:dyDescent="0.2">
      <c r="C132" s="16">
        <f>C131-G131</f>
        <v>0</v>
      </c>
      <c r="D132" s="9"/>
      <c r="E132" s="9"/>
      <c r="G132" s="9"/>
      <c r="J132" s="16">
        <f>J131-N131</f>
        <v>0</v>
      </c>
      <c r="Q132" s="16">
        <f>Q131-U131</f>
        <v>0</v>
      </c>
      <c r="R132" s="6"/>
      <c r="S132" s="6"/>
      <c r="U132" s="6"/>
    </row>
    <row r="133" spans="2:21" x14ac:dyDescent="0.2">
      <c r="C133" s="16"/>
      <c r="D133" s="9"/>
      <c r="E133" s="9"/>
      <c r="G133" s="9"/>
      <c r="J133" s="16"/>
      <c r="Q133" s="16"/>
      <c r="R133" s="6"/>
      <c r="S133" s="6"/>
      <c r="U133" s="6"/>
    </row>
    <row r="134" spans="2:21" ht="12.75" x14ac:dyDescent="0.2">
      <c r="B134" s="22" t="s">
        <v>166</v>
      </c>
      <c r="C134" s="22"/>
      <c r="D134" s="22"/>
      <c r="E134" s="22"/>
      <c r="F134" s="22"/>
      <c r="G134" s="22"/>
      <c r="I134" s="22" t="s">
        <v>150</v>
      </c>
      <c r="J134" s="22"/>
      <c r="K134" s="22"/>
      <c r="L134" s="22"/>
      <c r="M134" s="22"/>
      <c r="N134" s="22"/>
      <c r="P134" s="22" t="s">
        <v>161</v>
      </c>
      <c r="Q134" s="22"/>
      <c r="R134" s="22"/>
      <c r="S134" s="22"/>
      <c r="T134" s="22"/>
      <c r="U134" s="22"/>
    </row>
    <row r="135" spans="2:21" x14ac:dyDescent="0.2">
      <c r="B135" s="9" t="s">
        <v>149</v>
      </c>
      <c r="C135" s="3">
        <f>G129</f>
        <v>2095.5299999999997</v>
      </c>
      <c r="D135" s="1"/>
      <c r="F135" s="9" t="s">
        <v>165</v>
      </c>
      <c r="G135" s="10">
        <v>162.1</v>
      </c>
      <c r="I135" s="9" t="str">
        <f>F135</f>
        <v>Your Hosting 2013</v>
      </c>
      <c r="J135" s="10">
        <f>G135</f>
        <v>162.1</v>
      </c>
      <c r="K135" s="2"/>
      <c r="L135" s="3"/>
      <c r="M135" s="9" t="s">
        <v>157</v>
      </c>
      <c r="N135" s="10">
        <f>U115</f>
        <v>457.75</v>
      </c>
      <c r="P135" s="9" t="s">
        <v>167</v>
      </c>
      <c r="Q135" s="3">
        <f>G145</f>
        <v>2319.9699999999998</v>
      </c>
      <c r="R135" s="2"/>
      <c r="S135" s="3"/>
      <c r="T135" s="9" t="s">
        <v>1</v>
      </c>
      <c r="U135" s="3">
        <f>U114+J145-N145</f>
        <v>2294.9700000000003</v>
      </c>
    </row>
    <row r="136" spans="2:21" x14ac:dyDescent="0.2">
      <c r="B136" s="9" t="s">
        <v>155</v>
      </c>
      <c r="C136" s="10">
        <v>42</v>
      </c>
      <c r="D136" s="2"/>
      <c r="F136" s="9" t="s">
        <v>148</v>
      </c>
      <c r="G136" s="10">
        <v>23.87</v>
      </c>
      <c r="I136" s="17" t="s">
        <v>148</v>
      </c>
      <c r="J136" s="10">
        <v>7.0000000000000007E-2</v>
      </c>
      <c r="K136" s="2"/>
      <c r="L136" s="3"/>
      <c r="M136" s="9" t="str">
        <f t="shared" ref="M136:N140" si="0">B136</f>
        <v>Your Hosting (credit)</v>
      </c>
      <c r="N136" s="19">
        <f t="shared" si="0"/>
        <v>42</v>
      </c>
      <c r="Q136" s="10"/>
      <c r="R136" s="2"/>
      <c r="S136" s="3"/>
      <c r="T136" s="9" t="s">
        <v>163</v>
      </c>
      <c r="U136" s="3">
        <f>J141</f>
        <v>25</v>
      </c>
    </row>
    <row r="137" spans="2:21" x14ac:dyDescent="0.2">
      <c r="B137" s="9" t="s">
        <v>146</v>
      </c>
      <c r="C137" s="10">
        <v>100</v>
      </c>
      <c r="D137" s="2"/>
      <c r="F137" s="9" t="s">
        <v>156</v>
      </c>
      <c r="G137" s="10">
        <v>0</v>
      </c>
      <c r="I137" s="9" t="str">
        <f t="shared" ref="I137:J140" si="1">F137</f>
        <v>Bijdrage Kamer van Koophandel 2013</v>
      </c>
      <c r="J137" s="10">
        <f t="shared" si="1"/>
        <v>0</v>
      </c>
      <c r="K137" s="2"/>
      <c r="L137" s="3"/>
      <c r="M137" s="9" t="str">
        <f t="shared" si="0"/>
        <v>Schenking RB</v>
      </c>
      <c r="N137" s="19">
        <f t="shared" si="0"/>
        <v>100</v>
      </c>
      <c r="Q137" s="3"/>
      <c r="R137" s="2"/>
      <c r="S137" s="3"/>
      <c r="U137" s="10"/>
    </row>
    <row r="138" spans="2:21" x14ac:dyDescent="0.2">
      <c r="B138" s="9" t="s">
        <v>154</v>
      </c>
      <c r="C138" s="10">
        <v>30</v>
      </c>
      <c r="D138" s="2"/>
      <c r="F138" s="9" t="s">
        <v>151</v>
      </c>
      <c r="G138" s="10">
        <v>23.85</v>
      </c>
      <c r="I138" s="9" t="str">
        <f t="shared" si="1"/>
        <v>Afrekening betalingsverkeer (abonnement Q1 2013)</v>
      </c>
      <c r="J138" s="10">
        <f t="shared" si="1"/>
        <v>23.85</v>
      </c>
      <c r="K138" s="2"/>
      <c r="L138" s="3"/>
      <c r="M138" s="9" t="str">
        <f t="shared" si="0"/>
        <v>Schenking NC/JC</v>
      </c>
      <c r="N138" s="19">
        <f t="shared" si="0"/>
        <v>30</v>
      </c>
      <c r="Q138" s="3"/>
      <c r="R138" s="2"/>
      <c r="S138" s="3"/>
      <c r="U138" s="10"/>
    </row>
    <row r="139" spans="2:21" x14ac:dyDescent="0.2">
      <c r="B139" s="9" t="s">
        <v>153</v>
      </c>
      <c r="C139" s="10">
        <v>30</v>
      </c>
      <c r="D139" s="2"/>
      <c r="F139" s="9" t="s">
        <v>158</v>
      </c>
      <c r="G139" s="10">
        <v>24.01</v>
      </c>
      <c r="I139" s="9" t="str">
        <f t="shared" si="1"/>
        <v>Afrekening betalingsverkeer (abonnement Q2 2013)</v>
      </c>
      <c r="J139" s="10">
        <f t="shared" si="1"/>
        <v>24.01</v>
      </c>
      <c r="K139" s="2"/>
      <c r="L139" s="3"/>
      <c r="M139" s="9" t="str">
        <f t="shared" si="0"/>
        <v>Schenking AK/LV</v>
      </c>
      <c r="N139" s="19">
        <f t="shared" si="0"/>
        <v>30</v>
      </c>
      <c r="Q139" s="3"/>
      <c r="R139" s="2"/>
      <c r="S139" s="3"/>
      <c r="U139" s="10"/>
    </row>
    <row r="140" spans="2:21" x14ac:dyDescent="0.2">
      <c r="B140" s="9" t="s">
        <v>152</v>
      </c>
      <c r="C140" s="10">
        <v>30</v>
      </c>
      <c r="D140" s="2"/>
      <c r="F140" s="9" t="s">
        <v>162</v>
      </c>
      <c r="G140" s="10">
        <v>23.73</v>
      </c>
      <c r="I140" s="9" t="str">
        <f t="shared" si="1"/>
        <v>Afrekening betalingsverkeer (abonnement Q3 2013)</v>
      </c>
      <c r="J140" s="10">
        <f t="shared" si="1"/>
        <v>23.73</v>
      </c>
      <c r="K140" s="2"/>
      <c r="L140" s="3"/>
      <c r="M140" s="9" t="str">
        <f t="shared" si="0"/>
        <v>Schenking RD</v>
      </c>
      <c r="N140" s="19">
        <f t="shared" si="0"/>
        <v>30</v>
      </c>
      <c r="Q140" s="3"/>
      <c r="R140" s="2"/>
      <c r="S140" s="3"/>
      <c r="U140" s="10"/>
    </row>
    <row r="141" spans="2:21" x14ac:dyDescent="0.2">
      <c r="B141" s="9" t="s">
        <v>164</v>
      </c>
      <c r="C141" s="10">
        <v>250</v>
      </c>
      <c r="D141" s="2"/>
      <c r="G141" s="10"/>
      <c r="I141" s="9" t="s">
        <v>163</v>
      </c>
      <c r="J141" s="10">
        <v>25</v>
      </c>
      <c r="K141" s="2"/>
      <c r="L141" s="3"/>
      <c r="M141" s="9" t="s">
        <v>164</v>
      </c>
      <c r="N141" s="10">
        <v>250</v>
      </c>
      <c r="Q141" s="3"/>
      <c r="R141" s="2"/>
      <c r="S141" s="3"/>
      <c r="U141" s="10"/>
    </row>
    <row r="142" spans="2:21" x14ac:dyDescent="0.2">
      <c r="C142" s="10"/>
      <c r="D142" s="2"/>
      <c r="G142" s="10"/>
      <c r="J142" s="10"/>
      <c r="K142" s="2"/>
      <c r="L142" s="3"/>
      <c r="N142" s="10"/>
      <c r="Q142" s="3"/>
      <c r="R142" s="2"/>
      <c r="S142" s="3"/>
      <c r="U142" s="10"/>
    </row>
    <row r="143" spans="2:21" x14ac:dyDescent="0.2">
      <c r="C143" s="10"/>
      <c r="D143" s="2"/>
      <c r="G143" s="10"/>
      <c r="J143" s="10"/>
      <c r="K143" s="2"/>
      <c r="L143" s="3"/>
      <c r="N143" s="10"/>
      <c r="Q143" s="3"/>
      <c r="R143" s="2"/>
      <c r="S143" s="3"/>
      <c r="U143" s="10"/>
    </row>
    <row r="144" spans="2:21" x14ac:dyDescent="0.2">
      <c r="C144" s="9"/>
      <c r="D144" s="2"/>
      <c r="G144" s="9"/>
      <c r="J144" s="10"/>
      <c r="K144" s="2"/>
      <c r="L144" s="3"/>
      <c r="Q144" s="3"/>
      <c r="R144" s="2"/>
      <c r="S144" s="3"/>
      <c r="U144" s="3"/>
    </row>
    <row r="145" spans="2:21" x14ac:dyDescent="0.2">
      <c r="D145" s="2"/>
      <c r="F145" s="9" t="s">
        <v>159</v>
      </c>
      <c r="G145" s="3">
        <f>C135+SUM(C136:C144)-SUM(G135:G144)</f>
        <v>2319.9699999999998</v>
      </c>
      <c r="I145" s="9" t="str">
        <f>IF(J145&lt;0,"Nadelig saldo (naar balans)","Voordelig saldo (naar balans)")</f>
        <v>Voordelig saldo (naar balans)</v>
      </c>
      <c r="J145" s="3">
        <f>SUM(N135:N143)-SUM(J135:J143)</f>
        <v>680.99</v>
      </c>
      <c r="K145" s="2"/>
      <c r="L145" s="3"/>
      <c r="M145" s="9" t="str">
        <f>IF(J145&gt;0,"Nadelig saldo (naar balans)","Voordelig saldo (naar balans)")</f>
        <v>Nadelig saldo (naar balans)</v>
      </c>
      <c r="N145" s="3"/>
      <c r="Q145" s="3"/>
      <c r="R145" s="2"/>
      <c r="S145" s="3"/>
      <c r="U145" s="3"/>
    </row>
    <row r="146" spans="2:21" x14ac:dyDescent="0.2">
      <c r="D146" s="2"/>
      <c r="K146" s="5"/>
      <c r="Q146" s="3"/>
      <c r="R146" s="2"/>
      <c r="S146" s="3"/>
      <c r="T146" s="3"/>
      <c r="U146" s="3"/>
    </row>
    <row r="147" spans="2:21" ht="12" thickBot="1" x14ac:dyDescent="0.25">
      <c r="C147" s="4">
        <f>SUM(C135:C146)</f>
        <v>2577.5299999999997</v>
      </c>
      <c r="D147" s="12"/>
      <c r="E147" s="6"/>
      <c r="G147" s="4">
        <f>SUM(G135:G146)</f>
        <v>2577.5299999999997</v>
      </c>
      <c r="J147" s="4">
        <f>SUM(J135:J146)</f>
        <v>939.75</v>
      </c>
      <c r="K147" s="12"/>
      <c r="L147" s="6"/>
      <c r="N147" s="4">
        <f>SUM(N135:N146)</f>
        <v>939.75</v>
      </c>
      <c r="Q147" s="4">
        <f>SUM(Q135:Q146)</f>
        <v>2319.9699999999998</v>
      </c>
      <c r="R147" s="12"/>
      <c r="S147" s="6"/>
      <c r="U147" s="4">
        <f>SUM(U135:U146)</f>
        <v>2319.9700000000003</v>
      </c>
    </row>
    <row r="148" spans="2:21" ht="12" thickTop="1" x14ac:dyDescent="0.2">
      <c r="C148" s="16">
        <f>C147-G147</f>
        <v>0</v>
      </c>
      <c r="D148" s="9"/>
      <c r="E148" s="9"/>
      <c r="G148" s="9"/>
      <c r="J148" s="16">
        <f>J147-N147</f>
        <v>0</v>
      </c>
      <c r="Q148" s="16">
        <f>Q147-U147</f>
        <v>0</v>
      </c>
      <c r="R148" s="6"/>
      <c r="S148" s="6"/>
      <c r="U148" s="6"/>
    </row>
    <row r="149" spans="2:21" x14ac:dyDescent="0.2">
      <c r="C149" s="16"/>
      <c r="D149" s="9"/>
      <c r="E149" s="9"/>
      <c r="G149" s="9"/>
      <c r="J149" s="16"/>
      <c r="Q149" s="16"/>
      <c r="R149" s="6"/>
      <c r="S149" s="6"/>
      <c r="U149" s="6"/>
    </row>
    <row r="150" spans="2:21" x14ac:dyDescent="0.2">
      <c r="C150" s="16"/>
      <c r="D150" s="9"/>
      <c r="E150" s="9"/>
      <c r="G150" s="9"/>
      <c r="J150" s="16"/>
      <c r="Q150" s="16"/>
      <c r="R150" s="6"/>
      <c r="S150" s="6"/>
      <c r="U150" s="6"/>
    </row>
    <row r="151" spans="2:21" ht="12.75" x14ac:dyDescent="0.2">
      <c r="B151" s="22" t="s">
        <v>178</v>
      </c>
      <c r="C151" s="22"/>
      <c r="D151" s="22"/>
      <c r="E151" s="22"/>
      <c r="F151" s="22"/>
      <c r="G151" s="22"/>
      <c r="I151" s="22" t="s">
        <v>168</v>
      </c>
      <c r="J151" s="22"/>
      <c r="K151" s="22"/>
      <c r="L151" s="22"/>
      <c r="M151" s="22"/>
      <c r="N151" s="22"/>
      <c r="P151" s="22" t="s">
        <v>179</v>
      </c>
      <c r="Q151" s="22"/>
      <c r="R151" s="22"/>
      <c r="S151" s="22"/>
      <c r="T151" s="22"/>
      <c r="U151" s="22"/>
    </row>
    <row r="152" spans="2:21" x14ac:dyDescent="0.2">
      <c r="B152" s="9" t="s">
        <v>169</v>
      </c>
      <c r="C152" s="3">
        <f>G145</f>
        <v>2319.9699999999998</v>
      </c>
      <c r="D152" s="1"/>
      <c r="F152" s="9" t="s">
        <v>175</v>
      </c>
      <c r="G152" s="10">
        <v>119.5</v>
      </c>
      <c r="I152" s="9" t="str">
        <f>F152</f>
        <v>Your Hosting 2014</v>
      </c>
      <c r="J152" s="10">
        <f>G152</f>
        <v>119.5</v>
      </c>
      <c r="K152" s="2"/>
      <c r="L152" s="3"/>
      <c r="M152" s="9" t="s">
        <v>157</v>
      </c>
      <c r="N152" s="10">
        <f>U132</f>
        <v>0</v>
      </c>
      <c r="P152" s="9" t="s">
        <v>167</v>
      </c>
      <c r="Q152" s="3">
        <f>G162</f>
        <v>2529.25</v>
      </c>
      <c r="R152" s="2"/>
      <c r="S152" s="3"/>
      <c r="T152" s="9" t="s">
        <v>1</v>
      </c>
      <c r="U152" s="3">
        <f>U135+J162-N162</f>
        <v>2501.2500000000005</v>
      </c>
    </row>
    <row r="153" spans="2:21" ht="22.5" x14ac:dyDescent="0.2">
      <c r="C153" s="10"/>
      <c r="D153" s="2"/>
      <c r="F153" s="9" t="s">
        <v>163</v>
      </c>
      <c r="G153" s="10">
        <v>23.81</v>
      </c>
      <c r="I153" s="17"/>
      <c r="J153" s="10"/>
      <c r="K153" s="2"/>
      <c r="L153" s="3"/>
      <c r="M153" s="17" t="s">
        <v>163</v>
      </c>
      <c r="N153" s="19">
        <v>1.19</v>
      </c>
      <c r="Q153" s="10"/>
      <c r="R153" s="2"/>
      <c r="S153" s="3"/>
      <c r="T153" s="9" t="s">
        <v>174</v>
      </c>
      <c r="U153" s="3">
        <f>J160</f>
        <v>28</v>
      </c>
    </row>
    <row r="154" spans="2:21" x14ac:dyDescent="0.2">
      <c r="B154" s="9" t="s">
        <v>146</v>
      </c>
      <c r="C154" s="10">
        <v>100</v>
      </c>
      <c r="D154" s="2"/>
      <c r="F154" s="9" t="s">
        <v>173</v>
      </c>
      <c r="G154" s="10">
        <v>0</v>
      </c>
      <c r="I154" s="9" t="str">
        <f t="shared" ref="I154:I157" si="2">F154</f>
        <v>Bijdrage Kamer van Koophandel 2014</v>
      </c>
      <c r="J154" s="10">
        <f t="shared" ref="J154:J157" si="3">G154</f>
        <v>0</v>
      </c>
      <c r="K154" s="2"/>
      <c r="L154" s="3"/>
      <c r="M154" s="9" t="str">
        <f t="shared" ref="M154" si="4">B154</f>
        <v>Schenking RB</v>
      </c>
      <c r="N154" s="19">
        <f t="shared" ref="N154" si="5">C154</f>
        <v>100</v>
      </c>
      <c r="Q154" s="3"/>
      <c r="R154" s="2"/>
      <c r="S154" s="3"/>
      <c r="U154" s="10"/>
    </row>
    <row r="155" spans="2:21" x14ac:dyDescent="0.2">
      <c r="B155" s="9" t="s">
        <v>146</v>
      </c>
      <c r="C155" s="10">
        <v>100</v>
      </c>
      <c r="D155" s="2"/>
      <c r="F155" s="9" t="s">
        <v>172</v>
      </c>
      <c r="G155" s="10">
        <v>23.78</v>
      </c>
      <c r="I155" s="9" t="str">
        <f t="shared" si="2"/>
        <v>Afrekening betalingsverkeer (abonnement Q1 2014)</v>
      </c>
      <c r="J155" s="10">
        <f t="shared" si="3"/>
        <v>23.78</v>
      </c>
      <c r="K155" s="2"/>
      <c r="L155" s="3"/>
      <c r="M155" s="9" t="str">
        <f t="shared" ref="M155" si="6">B155</f>
        <v>Schenking RB</v>
      </c>
      <c r="N155" s="19">
        <f t="shared" ref="N155" si="7">C155</f>
        <v>100</v>
      </c>
      <c r="Q155" s="3"/>
      <c r="R155" s="2"/>
      <c r="S155" s="3"/>
      <c r="U155" s="10"/>
    </row>
    <row r="156" spans="2:21" x14ac:dyDescent="0.2">
      <c r="B156" s="9" t="s">
        <v>164</v>
      </c>
      <c r="C156" s="10">
        <v>250</v>
      </c>
      <c r="D156" s="2"/>
      <c r="F156" s="9" t="s">
        <v>171</v>
      </c>
      <c r="G156" s="10">
        <v>23.73</v>
      </c>
      <c r="I156" s="9" t="str">
        <f t="shared" si="2"/>
        <v>Afrekening betalingsverkeer (abonnement Q2 2014)</v>
      </c>
      <c r="J156" s="10">
        <f t="shared" si="3"/>
        <v>23.73</v>
      </c>
      <c r="K156" s="2"/>
      <c r="L156" s="3"/>
      <c r="M156" s="9" t="str">
        <f t="shared" ref="M156" si="8">B156</f>
        <v>Schenking ZB</v>
      </c>
      <c r="N156" s="19">
        <f t="shared" ref="N156" si="9">C156</f>
        <v>250</v>
      </c>
      <c r="Q156" s="3"/>
      <c r="R156" s="2"/>
      <c r="S156" s="3"/>
      <c r="U156" s="10"/>
    </row>
    <row r="157" spans="2:21" x14ac:dyDescent="0.2">
      <c r="C157" s="10"/>
      <c r="D157" s="2"/>
      <c r="F157" s="9" t="s">
        <v>170</v>
      </c>
      <c r="G157" s="10">
        <v>27.08</v>
      </c>
      <c r="I157" s="9" t="str">
        <f t="shared" si="2"/>
        <v>Afrekening betalingsverkeer (abonnement Q3 2014)</v>
      </c>
      <c r="J157" s="10">
        <f t="shared" si="3"/>
        <v>27.08</v>
      </c>
      <c r="K157" s="2"/>
      <c r="L157" s="3"/>
      <c r="N157" s="19"/>
      <c r="Q157" s="3"/>
      <c r="R157" s="2"/>
      <c r="S157" s="3"/>
      <c r="U157" s="10"/>
    </row>
    <row r="158" spans="2:21" x14ac:dyDescent="0.2">
      <c r="C158" s="10"/>
      <c r="D158" s="2"/>
      <c r="F158" s="9" t="s">
        <v>177</v>
      </c>
      <c r="G158" s="10">
        <v>15.78</v>
      </c>
      <c r="I158" s="9" t="str">
        <f t="shared" ref="I158:I159" si="10">F158</f>
        <v>Bruna (Porti en enveloppen)</v>
      </c>
      <c r="J158" s="10">
        <f t="shared" ref="J158:J159" si="11">G158</f>
        <v>15.78</v>
      </c>
      <c r="K158" s="2"/>
      <c r="L158" s="3"/>
      <c r="N158" s="10"/>
      <c r="Q158" s="3"/>
      <c r="R158" s="2"/>
      <c r="S158" s="3"/>
      <c r="U158" s="10"/>
    </row>
    <row r="159" spans="2:21" x14ac:dyDescent="0.2">
      <c r="C159" s="10"/>
      <c r="D159" s="2"/>
      <c r="F159" s="9" t="s">
        <v>176</v>
      </c>
      <c r="G159" s="10">
        <v>7.04</v>
      </c>
      <c r="I159" s="9" t="str">
        <f t="shared" si="10"/>
        <v>Albert Heijn (Porti en enveloppen)</v>
      </c>
      <c r="J159" s="10">
        <f t="shared" si="11"/>
        <v>7.04</v>
      </c>
      <c r="K159" s="2"/>
      <c r="L159" s="3"/>
      <c r="N159" s="10"/>
      <c r="Q159" s="3"/>
      <c r="R159" s="2"/>
      <c r="S159" s="3"/>
      <c r="U159" s="10"/>
    </row>
    <row r="160" spans="2:21" x14ac:dyDescent="0.2">
      <c r="C160" s="10"/>
      <c r="D160" s="2"/>
      <c r="G160" s="10"/>
      <c r="I160" s="9" t="s">
        <v>174</v>
      </c>
      <c r="J160" s="10">
        <v>28</v>
      </c>
      <c r="K160" s="2"/>
      <c r="L160" s="3"/>
      <c r="N160" s="10"/>
      <c r="Q160" s="3"/>
      <c r="R160" s="2"/>
      <c r="S160" s="3"/>
      <c r="U160" s="10"/>
    </row>
    <row r="161" spans="3:21" x14ac:dyDescent="0.2">
      <c r="C161" s="9"/>
      <c r="D161" s="2"/>
      <c r="G161" s="9"/>
      <c r="J161" s="10"/>
      <c r="K161" s="2"/>
      <c r="L161" s="3"/>
      <c r="Q161" s="3"/>
      <c r="R161" s="2"/>
      <c r="S161" s="3"/>
      <c r="U161" s="3"/>
    </row>
    <row r="162" spans="3:21" x14ac:dyDescent="0.2">
      <c r="D162" s="2"/>
      <c r="F162" s="9" t="s">
        <v>180</v>
      </c>
      <c r="G162" s="3">
        <f>C152+SUM(C153:C161)-SUM(G152:G161)</f>
        <v>2529.25</v>
      </c>
      <c r="I162" s="9" t="str">
        <f>IF(J162&lt;0,"Nadelig saldo (naar balans)","Voordelig saldo (naar balans)")</f>
        <v>Voordelig saldo (naar balans)</v>
      </c>
      <c r="J162" s="3">
        <f>SUM(N152:N160)-SUM(J152:J160)</f>
        <v>206.28000000000003</v>
      </c>
      <c r="K162" s="2"/>
      <c r="L162" s="3"/>
      <c r="M162" s="9" t="str">
        <f>IF(J162&gt;0,"Nadelig saldo (naar balans)","Voordelig saldo (naar balans)")</f>
        <v>Nadelig saldo (naar balans)</v>
      </c>
      <c r="N162" s="3"/>
      <c r="Q162" s="3"/>
      <c r="R162" s="2"/>
      <c r="S162" s="3"/>
      <c r="U162" s="3"/>
    </row>
    <row r="163" spans="3:21" x14ac:dyDescent="0.2">
      <c r="D163" s="2"/>
      <c r="K163" s="5"/>
      <c r="Q163" s="3"/>
      <c r="R163" s="2"/>
      <c r="S163" s="3"/>
      <c r="T163" s="3"/>
      <c r="U163" s="3"/>
    </row>
    <row r="164" spans="3:21" ht="12" thickBot="1" x14ac:dyDescent="0.25">
      <c r="C164" s="4">
        <f>SUM(C152:C163)</f>
        <v>2769.97</v>
      </c>
      <c r="D164" s="12"/>
      <c r="E164" s="6"/>
      <c r="G164" s="4">
        <f>SUM(G152:G163)</f>
        <v>2769.97</v>
      </c>
      <c r="J164" s="4">
        <f>SUM(J152:J163)</f>
        <v>451.19</v>
      </c>
      <c r="K164" s="12"/>
      <c r="L164" s="6"/>
      <c r="N164" s="4">
        <f>SUM(N152:N163)</f>
        <v>451.19</v>
      </c>
      <c r="Q164" s="4">
        <f>SUM(Q152:Q163)</f>
        <v>2529.25</v>
      </c>
      <c r="R164" s="12"/>
      <c r="S164" s="6"/>
      <c r="U164" s="4">
        <f>SUM(U152:U163)</f>
        <v>2529.2500000000005</v>
      </c>
    </row>
    <row r="165" spans="3:21" ht="12" thickTop="1" x14ac:dyDescent="0.2">
      <c r="C165" s="16">
        <f>C164-G164</f>
        <v>0</v>
      </c>
      <c r="D165" s="9"/>
      <c r="E165" s="9"/>
      <c r="G165" s="9"/>
      <c r="J165" s="16">
        <f>J164-N164</f>
        <v>0</v>
      </c>
      <c r="Q165" s="16">
        <f>Q164-U164</f>
        <v>0</v>
      </c>
      <c r="R165" s="6"/>
      <c r="S165" s="6"/>
      <c r="U165" s="6"/>
    </row>
    <row r="168" spans="3:21" ht="12.75" x14ac:dyDescent="0.2">
      <c r="T168" s="15" t="s">
        <v>24</v>
      </c>
      <c r="U168" s="11"/>
    </row>
    <row r="169" spans="3:21" x14ac:dyDescent="0.2">
      <c r="T169" s="14" t="s">
        <v>28</v>
      </c>
      <c r="U169" s="6">
        <v>0</v>
      </c>
    </row>
    <row r="170" spans="3:21" x14ac:dyDescent="0.2">
      <c r="T170" s="9" t="str">
        <f>IF(U170&lt;0,"Nadelig saldo Winst- &amp; Verliesrekening","Voordelig saldo Winst- &amp; Verliesrekening")</f>
        <v>Nadelig saldo Winst- &amp; Verliesrekening</v>
      </c>
      <c r="U170" s="3">
        <f>-N6</f>
        <v>-612.85</v>
      </c>
    </row>
    <row r="171" spans="3:21" x14ac:dyDescent="0.2">
      <c r="T171" s="13" t="s">
        <v>25</v>
      </c>
      <c r="U171" s="6">
        <f>U169+U170</f>
        <v>-612.85</v>
      </c>
    </row>
    <row r="172" spans="3:21" x14ac:dyDescent="0.2">
      <c r="T172" s="9" t="str">
        <f>IF(U172&lt;0,"Nadelig saldo Winst- &amp; Verliesrekening","Voordelig saldo Winst- &amp; Verliesrekening")</f>
        <v>Voordelig saldo Winst- &amp; Verliesrekening</v>
      </c>
      <c r="U172" s="3">
        <f>J27-N27</f>
        <v>672.98</v>
      </c>
    </row>
    <row r="173" spans="3:21" x14ac:dyDescent="0.2">
      <c r="T173" s="13" t="s">
        <v>33</v>
      </c>
      <c r="U173" s="6">
        <f>SUM(U171:U172)</f>
        <v>60.129999999999995</v>
      </c>
    </row>
    <row r="174" spans="3:21" x14ac:dyDescent="0.2">
      <c r="T174" s="9" t="str">
        <f>IF(U174&lt;0,"Nadelig saldo Winst- &amp; Verliesrekening","Voordelig saldo Winst- &amp; Verliesrekening")</f>
        <v>Nadelig saldo Winst- &amp; Verliesrekening</v>
      </c>
      <c r="U174" s="3">
        <f>J46-N46</f>
        <v>-792.24</v>
      </c>
    </row>
    <row r="175" spans="3:21" x14ac:dyDescent="0.2">
      <c r="T175" s="13" t="s">
        <v>56</v>
      </c>
      <c r="U175" s="6">
        <f>SUM(U173:U174)</f>
        <v>-732.11</v>
      </c>
    </row>
    <row r="176" spans="3:21" x14ac:dyDescent="0.2">
      <c r="Q176" s="3"/>
      <c r="T176" s="9" t="str">
        <f>IF(U176&lt;0,"Nadelig saldo Winst- &amp; Verliesrekening","Voordelig saldo Winst- &amp; Verliesrekening")</f>
        <v>Voordelig saldo Winst- &amp; Verliesrekening</v>
      </c>
      <c r="U176" s="3">
        <f>J66-N66</f>
        <v>5880.27</v>
      </c>
    </row>
    <row r="177" spans="20:21" x14ac:dyDescent="0.2">
      <c r="T177" s="13" t="s">
        <v>76</v>
      </c>
      <c r="U177" s="6">
        <f>SUM(U175:U176)</f>
        <v>5148.1600000000008</v>
      </c>
    </row>
    <row r="178" spans="20:21" x14ac:dyDescent="0.2">
      <c r="T178" s="9" t="str">
        <f>IF(U178&lt;0,"Nadelig saldo Winst- &amp; Verliesrekening","Voordelig saldo Winst- &amp; Verliesrekening")</f>
        <v>Nadelig saldo Winst- &amp; Verliesrekening</v>
      </c>
      <c r="U178" s="3">
        <f>J91-N91</f>
        <v>-5557.3300000000008</v>
      </c>
    </row>
    <row r="179" spans="20:21" x14ac:dyDescent="0.2">
      <c r="T179" s="13" t="s">
        <v>97</v>
      </c>
      <c r="U179" s="6">
        <f>SUM(U177:U178)</f>
        <v>-409.17000000000007</v>
      </c>
    </row>
    <row r="180" spans="20:21" x14ac:dyDescent="0.2">
      <c r="T180" s="9" t="str">
        <f>IF(U180&lt;0,"Nadelig saldo Winst- &amp; Verliesrekening","Voordelig saldo Winst- &amp; Verliesrekening")</f>
        <v>Voordelig saldo Winst- &amp; Verliesrekening</v>
      </c>
      <c r="U180" s="3">
        <f>J108-N108</f>
        <v>2478.83</v>
      </c>
    </row>
    <row r="181" spans="20:21" x14ac:dyDescent="0.2">
      <c r="T181" s="13" t="s">
        <v>119</v>
      </c>
      <c r="U181" s="6">
        <f>SUM(U179:U180)</f>
        <v>2069.66</v>
      </c>
    </row>
    <row r="182" spans="20:21" x14ac:dyDescent="0.2">
      <c r="T182" s="9" t="str">
        <f>IF(U182&lt;0,"Nadelig saldo Winst- &amp; Verliesrekening","Voordelig saldo Winst- &amp; Verliesrekening")</f>
        <v>Nadelig saldo Winst- &amp; Verliesrekening</v>
      </c>
      <c r="U182" s="3">
        <f>J129-N129</f>
        <v>-455.67999999999984</v>
      </c>
    </row>
    <row r="183" spans="20:21" x14ac:dyDescent="0.2">
      <c r="T183" s="13" t="s">
        <v>139</v>
      </c>
      <c r="U183" s="6">
        <f>SUM(U181:U182)</f>
        <v>1613.98</v>
      </c>
    </row>
    <row r="184" spans="20:21" x14ac:dyDescent="0.2">
      <c r="T184" s="9" t="str">
        <f>IF(U184&lt;0,"Nadelig saldo Winst- &amp; Verliesrekening","Voordelig saldo Winst- &amp; Verliesrekening")</f>
        <v>Voordelig saldo Winst- &amp; Verliesrekening</v>
      </c>
      <c r="U184" s="3">
        <f>J145-N145</f>
        <v>680.99</v>
      </c>
    </row>
    <row r="185" spans="20:21" x14ac:dyDescent="0.2">
      <c r="T185" s="13" t="s">
        <v>160</v>
      </c>
      <c r="U185" s="6">
        <f>SUM(U183:U184)</f>
        <v>2294.9700000000003</v>
      </c>
    </row>
    <row r="186" spans="20:21" x14ac:dyDescent="0.2">
      <c r="T186" s="9" t="str">
        <f>IF(U186&lt;0,"Nadelig saldo Winst- &amp; Verliesrekening","Voordelig saldo Winst- &amp; Verliesrekening")</f>
        <v>Voordelig saldo Winst- &amp; Verliesrekening</v>
      </c>
      <c r="U186" s="3">
        <f>J162-N162</f>
        <v>206.28000000000003</v>
      </c>
    </row>
    <row r="187" spans="20:21" x14ac:dyDescent="0.2">
      <c r="T187" s="13" t="s">
        <v>181</v>
      </c>
      <c r="U187" s="6">
        <f>SUM(U185:U186)</f>
        <v>2501.2500000000005</v>
      </c>
    </row>
  </sheetData>
  <mergeCells count="28">
    <mergeCell ref="I32:N32"/>
    <mergeCell ref="P32:U32"/>
    <mergeCell ref="B32:G32"/>
    <mergeCell ref="B71:G71"/>
    <mergeCell ref="I71:N71"/>
    <mergeCell ref="P71:U71"/>
    <mergeCell ref="B51:G51"/>
    <mergeCell ref="A1:V1"/>
    <mergeCell ref="I11:N11"/>
    <mergeCell ref="P3:U3"/>
    <mergeCell ref="B3:G3"/>
    <mergeCell ref="B11:G11"/>
    <mergeCell ref="I3:N3"/>
    <mergeCell ref="P11:U11"/>
    <mergeCell ref="B151:G151"/>
    <mergeCell ref="I151:N151"/>
    <mergeCell ref="P151:U151"/>
    <mergeCell ref="I51:N51"/>
    <mergeCell ref="P51:U51"/>
    <mergeCell ref="B96:G96"/>
    <mergeCell ref="I96:N96"/>
    <mergeCell ref="P96:U96"/>
    <mergeCell ref="B134:G134"/>
    <mergeCell ref="I134:N134"/>
    <mergeCell ref="P134:U134"/>
    <mergeCell ref="B113:G113"/>
    <mergeCell ref="I113:N113"/>
    <mergeCell ref="P113:U113"/>
  </mergeCells>
  <pageMargins left="0.19685039370078741" right="0.19685039370078741" top="0.59055118110236227" bottom="0.39370078740157483" header="0.19685039370078741" footer="0.19685039370078741"/>
  <pageSetup paperSize="9" scale="53" fitToHeight="2" orientation="landscape" horizontalDpi="4294967293" verticalDpi="0" r:id="rId1"/>
  <headerFooter alignWithMargins="0">
    <oddFooter>&amp;L&amp;8&amp;F &amp;A&amp;R&amp;8&amp;D
&amp;T</oddFooter>
  </headerFooter>
  <rowBreaks count="2" manualBreakCount="2">
    <brk id="70" max="21" man="1"/>
    <brk id="132" max="2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ANBI</vt:lpstr>
      <vt:lpstr>Stichting Zelfacceptatie</vt:lpstr>
      <vt:lpstr>'Stichting Zelfacceptatie'!Afdrukbereik</vt:lpstr>
      <vt:lpstr>'Stichting Zelfacceptatie'!Afdruktitels</vt:lpstr>
    </vt:vector>
  </TitlesOfParts>
  <Company>R Borgers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 Borgers</dc:creator>
  <cp:lastModifiedBy>Ronald Borgers</cp:lastModifiedBy>
  <cp:lastPrinted>2015-01-10T08:46:46Z</cp:lastPrinted>
  <dcterms:created xsi:type="dcterms:W3CDTF">2007-07-27T20:11:39Z</dcterms:created>
  <dcterms:modified xsi:type="dcterms:W3CDTF">2015-01-10T08:47:44Z</dcterms:modified>
</cp:coreProperties>
</file>